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65236" yWindow="15" windowWidth="5130" windowHeight="4725" activeTab="0"/>
  </bookViews>
  <sheets>
    <sheet name="Presentación" sheetId="1" r:id="rId1"/>
    <sheet name="DATOS Y RESULTADOS" sheetId="2" r:id="rId2"/>
  </sheets>
  <definedNames>
    <definedName name="_Regression_Int" localSheetId="1" hidden="1">1</definedName>
    <definedName name="A._COSTO_OPERATIVO_DE_LOS_TRACTORES">'DATOS Y RESULTADOS'!$A$42:$H$77</definedName>
    <definedName name="_xlnm.Print_Area" localSheetId="1">'DATOS Y RESULTADOS'!$A$1:$H$36</definedName>
    <definedName name="B.__COSTO_OPERATIVO_DE_LA_MAQUINARIA">'DATOS Y RESULTADOS'!$A$86:$L$122</definedName>
    <definedName name="C._COSTOS_VARIABLES_DE__LAS_LABORES">'DATOS Y RESULTADOS'!$A$128:$K$164</definedName>
    <definedName name="C._RESULTADOS__DEL_EQUIPO">'DATOS Y RESULTADOS'!$A$171:$E$191</definedName>
  </definedNames>
  <calcPr fullCalcOnLoad="1"/>
</workbook>
</file>

<file path=xl/sharedStrings.xml><?xml version="1.0" encoding="utf-8"?>
<sst xmlns="http://schemas.openxmlformats.org/spreadsheetml/2006/main" count="158" uniqueCount="118">
  <si>
    <t>Sup. Sembrada</t>
  </si>
  <si>
    <t>C.Cont.</t>
  </si>
  <si>
    <t>C.Eq.Prop.</t>
  </si>
  <si>
    <t>1. COSTO OPERATIVO DE LOS TRACTORES</t>
  </si>
  <si>
    <t>TRACTORES OBSOLETOS</t>
  </si>
  <si>
    <t>1. DATOS</t>
  </si>
  <si>
    <t>TRACTOR 1</t>
  </si>
  <si>
    <t>TRACTOR 2</t>
  </si>
  <si>
    <t>TRACTOR 3</t>
  </si>
  <si>
    <t>TRACTOR 4</t>
  </si>
  <si>
    <t>Valor a Nuevo ($)</t>
  </si>
  <si>
    <t>Duración (años)</t>
  </si>
  <si>
    <t>Duración (horas)</t>
  </si>
  <si>
    <t>Edad (años)</t>
  </si>
  <si>
    <t>C.G.C.y R. (1/hora)</t>
  </si>
  <si>
    <t>Consumo (lt/HP/hora)</t>
  </si>
  <si>
    <t>Potencia (HP)</t>
  </si>
  <si>
    <t>Valor Residual Pasivo (%)</t>
  </si>
  <si>
    <t>Mano de obra ($/hora)</t>
  </si>
  <si>
    <t>Precio gasoil ($/lt)</t>
  </si>
  <si>
    <t>Interes (%)</t>
  </si>
  <si>
    <t>Costo UTA Contratista (lt gasoil)</t>
  </si>
  <si>
    <t>2. PUNTO DE IGUALACION</t>
  </si>
  <si>
    <t>Total hs trabajadas tractores 1-6</t>
  </si>
  <si>
    <t>% de hs trabajadas a cada tractor</t>
  </si>
  <si>
    <t>Uso anual de c/tractor (hs/año)</t>
  </si>
  <si>
    <t>3. COSTO OPERATIVO</t>
  </si>
  <si>
    <t>COSTOS FIJOS</t>
  </si>
  <si>
    <t>$/año</t>
  </si>
  <si>
    <t>Amortización</t>
  </si>
  <si>
    <t>Interes</t>
  </si>
  <si>
    <t>Total COSTOS FIJOS</t>
  </si>
  <si>
    <t>Total Costo  Fijo PONDERADO</t>
  </si>
  <si>
    <t>COSTO VARIABLE MEDIO</t>
  </si>
  <si>
    <t>$/hora</t>
  </si>
  <si>
    <t>Mano de obra</t>
  </si>
  <si>
    <t>Combustible</t>
  </si>
  <si>
    <t>Gastos Conservación y Reparación</t>
  </si>
  <si>
    <t xml:space="preserve">Total COSTO VARIABLE MEDIO </t>
  </si>
  <si>
    <t>C.V.MEDIO PONDERADO ($/hora)</t>
  </si>
  <si>
    <t>* En el caso de los tractores obsoletos en el VN debe cargarse el VRACI y en Duración en años debe cargarse</t>
  </si>
  <si>
    <t xml:space="preserve">   la duración futura probable</t>
  </si>
  <si>
    <t>COSTOS VARIABLES</t>
  </si>
  <si>
    <t>MAQUINARIA</t>
  </si>
  <si>
    <t>CANTIDAD</t>
  </si>
  <si>
    <t>V.N.</t>
  </si>
  <si>
    <t>V.R.P.</t>
  </si>
  <si>
    <t>CAP.INVER.</t>
  </si>
  <si>
    <t>DURACION</t>
  </si>
  <si>
    <t>AMORTIZ.</t>
  </si>
  <si>
    <t>INTERES</t>
  </si>
  <si>
    <t>CGMR</t>
  </si>
  <si>
    <t>CVMmaq</t>
  </si>
  <si>
    <t>C.VTOT.ep</t>
  </si>
  <si>
    <t>($)</t>
  </si>
  <si>
    <t>(COEF)</t>
  </si>
  <si>
    <t xml:space="preserve">    ($)</t>
  </si>
  <si>
    <t>(AÑOS)</t>
  </si>
  <si>
    <t>($/AÑO)</t>
  </si>
  <si>
    <t>(1/H)</t>
  </si>
  <si>
    <t>($/H)</t>
  </si>
  <si>
    <t>($/año)</t>
  </si>
  <si>
    <t>ARADO REJAS</t>
  </si>
  <si>
    <t>ARADO DISCOS</t>
  </si>
  <si>
    <t>CINCEL</t>
  </si>
  <si>
    <t>RASTRA DISCOS</t>
  </si>
  <si>
    <t>RASTRA EXCENTRICO</t>
  </si>
  <si>
    <t>DESENCONTRADA</t>
  </si>
  <si>
    <t>RASTRA DIENTES</t>
  </si>
  <si>
    <t>RASTRA ROTATIVA</t>
  </si>
  <si>
    <t>VIBROCULTIVADOR</t>
  </si>
  <si>
    <t>ROLO</t>
  </si>
  <si>
    <t>SEMBRADORA</t>
  </si>
  <si>
    <t>SEMBRADORA G.F.</t>
  </si>
  <si>
    <t>SEMBRADORA G.G.</t>
  </si>
  <si>
    <t>SEMBRADORA S.D.</t>
  </si>
  <si>
    <t>......................................</t>
  </si>
  <si>
    <t>Cftotal</t>
  </si>
  <si>
    <t>C.TOTALc</t>
  </si>
  <si>
    <t>TOTAL</t>
  </si>
  <si>
    <t>2,b . COSTO OPERATIVO DE LA MAQUINARIA - Costos variables de las labores</t>
  </si>
  <si>
    <t>COSTOS VARIABLES  DE LAS LABORES</t>
  </si>
  <si>
    <t>CVMPtr</t>
  </si>
  <si>
    <t>CVMlb</t>
  </si>
  <si>
    <t>T.OPERAT</t>
  </si>
  <si>
    <t xml:space="preserve">Producción </t>
  </si>
  <si>
    <t>Uso anual</t>
  </si>
  <si>
    <t>Coef.</t>
  </si>
  <si>
    <t>C.CONTR.</t>
  </si>
  <si>
    <t>(H/ha)</t>
  </si>
  <si>
    <t>($/ha)</t>
  </si>
  <si>
    <t>(ha/año)</t>
  </si>
  <si>
    <t>(hs/año)</t>
  </si>
  <si>
    <t>UTA</t>
  </si>
  <si>
    <t xml:space="preserve">3. RESULTADOS  DEL EQUIPO </t>
  </si>
  <si>
    <t>SUPERFICIE SEMBRADA C/SEMBRADORA (ha/año)</t>
  </si>
  <si>
    <t>SUPERFICIE SEMBRADA C/DOBLE ACCION (ha/año)</t>
  </si>
  <si>
    <t>TOTAL SUPERFICIE SEMBRADA (ha/año)</t>
  </si>
  <si>
    <t>* COSTO FIJO</t>
  </si>
  <si>
    <t xml:space="preserve">   Intereses</t>
  </si>
  <si>
    <t xml:space="preserve">   Amortizaciones</t>
  </si>
  <si>
    <t>TOTAL COSTO FIJO</t>
  </si>
  <si>
    <t>TOTAL COSTO VARIABLE</t>
  </si>
  <si>
    <t>TOTAL COSTO EQUIPO PROPIO</t>
  </si>
  <si>
    <t>TOTAL COSTO CONTRATISTA</t>
  </si>
  <si>
    <t>BENEFICIO EQUIPO PROPIO</t>
  </si>
  <si>
    <t>INVERSION EN MAQUINARIAS</t>
  </si>
  <si>
    <t>RENTABILIDAD DEL EQUIPO MAQUINARIAS (%)</t>
  </si>
  <si>
    <t>* COSTO MEDIO</t>
  </si>
  <si>
    <t>$/ha</t>
  </si>
  <si>
    <t>EQUIPO PROPIO</t>
  </si>
  <si>
    <t>CONTRATISTA</t>
  </si>
  <si>
    <t>COSTO VARIABLE MEDIO EQUIPO PROPIO</t>
  </si>
  <si>
    <t>PUNTO DE INDIFERENCIA (Ha sembradas)</t>
  </si>
  <si>
    <t xml:space="preserve">TRACTOR 5* </t>
  </si>
  <si>
    <t xml:space="preserve">TRACTOR 6 * </t>
  </si>
  <si>
    <t>.....................................</t>
  </si>
  <si>
    <t>2a -   COSTO OPERATIVO DE LA MAQUINARIA - Costos fijos y variables</t>
  </si>
</sst>
</file>

<file path=xl/styles.xml><?xml version="1.0" encoding="utf-8"?>
<styleSheet xmlns="http://schemas.openxmlformats.org/spreadsheetml/2006/main">
  <numFmts count="4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_)"/>
    <numFmt numFmtId="189" formatCode="0.00_)"/>
    <numFmt numFmtId="190" formatCode="0.0_)"/>
    <numFmt numFmtId="191" formatCode="0.00000_)"/>
    <numFmt numFmtId="192" formatCode="General_)"/>
    <numFmt numFmtId="193" formatCode=";;;"/>
    <numFmt numFmtId="194" formatCode="0.0"/>
    <numFmt numFmtId="195" formatCode="0.000_)"/>
    <numFmt numFmtId="196" formatCode="0.0000_)"/>
    <numFmt numFmtId="197" formatCode="0.0000"/>
    <numFmt numFmtId="198" formatCode="0.000"/>
  </numFmts>
  <fonts count="33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color indexed="8"/>
      <name val="Courier"/>
      <family val="0"/>
    </font>
    <font>
      <u val="single"/>
      <sz val="10"/>
      <color indexed="8"/>
      <name val="Courier"/>
      <family val="0"/>
    </font>
    <font>
      <i/>
      <sz val="10"/>
      <color indexed="8"/>
      <name val="Courie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0"/>
    </font>
    <font>
      <sz val="10"/>
      <color indexed="48"/>
      <name val="Times New Roman"/>
      <family val="1"/>
    </font>
    <font>
      <sz val="11"/>
      <name val="Arial"/>
      <family val="2"/>
    </font>
    <font>
      <b/>
      <i/>
      <sz val="10"/>
      <color indexed="10"/>
      <name val="Times New Roman"/>
      <family val="1"/>
    </font>
    <font>
      <b/>
      <sz val="10"/>
      <color indexed="8"/>
      <name val="Times New Roman"/>
      <family val="0"/>
    </font>
    <font>
      <sz val="15"/>
      <name val="Arial"/>
      <family val="2"/>
    </font>
    <font>
      <sz val="12"/>
      <name val="Times New Roman"/>
      <family val="1"/>
    </font>
    <font>
      <i/>
      <sz val="14"/>
      <name val="Times New Roman"/>
      <family val="1"/>
    </font>
    <font>
      <b/>
      <sz val="14"/>
      <color indexed="10"/>
      <name val="Times New Roman"/>
      <family val="1"/>
    </font>
    <font>
      <b/>
      <i/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sz val="14"/>
      <name val="Arial"/>
      <family val="2"/>
    </font>
    <font>
      <sz val="14"/>
      <color indexed="60"/>
      <name val="Tahoma"/>
      <family val="2"/>
    </font>
    <font>
      <b/>
      <sz val="14"/>
      <color indexed="60"/>
      <name val="Times New Roman"/>
      <family val="1"/>
    </font>
    <font>
      <b/>
      <sz val="22"/>
      <color indexed="60"/>
      <name val="Copperplate Gothic Bold"/>
      <family val="2"/>
    </font>
    <font>
      <sz val="11"/>
      <name val="Verdana"/>
      <family val="2"/>
    </font>
    <font>
      <b/>
      <sz val="12"/>
      <color indexed="8"/>
      <name val="Copperplate Gothic Bold"/>
      <family val="2"/>
    </font>
    <font>
      <sz val="10"/>
      <name val="Verdana"/>
      <family val="2"/>
    </font>
    <font>
      <sz val="8"/>
      <name val="Courier"/>
      <family val="0"/>
    </font>
    <font>
      <b/>
      <sz val="24"/>
      <color indexed="60"/>
      <name val="Copperplate Gothic Bold"/>
      <family val="2"/>
    </font>
    <font>
      <b/>
      <u val="single"/>
      <sz val="14"/>
      <color indexed="53"/>
      <name val="Arial"/>
      <family val="2"/>
    </font>
    <font>
      <b/>
      <sz val="14"/>
      <color indexed="2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7" fillId="0" borderId="0">
      <alignment/>
      <protection locked="0"/>
    </xf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10" fillId="0" borderId="0" xfId="0" applyFont="1" applyAlignment="1" applyProtection="1">
      <alignment horizontal="right"/>
      <protection locked="0"/>
    </xf>
    <xf numFmtId="189" fontId="10" fillId="0" borderId="0" xfId="0" applyNumberFormat="1" applyFont="1" applyAlignment="1" applyProtection="1">
      <alignment horizontal="right"/>
      <protection locked="0"/>
    </xf>
    <xf numFmtId="189" fontId="12" fillId="0" borderId="1" xfId="0" applyNumberFormat="1" applyFont="1" applyFill="1" applyBorder="1" applyAlignment="1" applyProtection="1">
      <alignment horizontal="right"/>
      <protection locked="0"/>
    </xf>
    <xf numFmtId="0" fontId="12" fillId="0" borderId="1" xfId="0" applyFont="1" applyFill="1" applyBorder="1" applyAlignment="1" applyProtection="1">
      <alignment horizontal="right"/>
      <protection locked="0"/>
    </xf>
    <xf numFmtId="194" fontId="10" fillId="0" borderId="0" xfId="0" applyNumberFormat="1" applyFont="1" applyAlignment="1" applyProtection="1">
      <alignment horizontal="right"/>
      <protection locked="0"/>
    </xf>
    <xf numFmtId="189" fontId="10" fillId="0" borderId="1" xfId="0" applyNumberFormat="1" applyFont="1" applyFill="1" applyBorder="1" applyAlignment="1" applyProtection="1">
      <alignment horizontal="right"/>
      <protection locked="0"/>
    </xf>
    <xf numFmtId="188" fontId="10" fillId="0" borderId="0" xfId="0" applyNumberFormat="1" applyFont="1" applyAlignment="1" applyProtection="1">
      <alignment horizontal="right"/>
      <protection locked="0"/>
    </xf>
    <xf numFmtId="189" fontId="10" fillId="0" borderId="0" xfId="0" applyNumberFormat="1" applyFont="1" applyBorder="1" applyAlignment="1" applyProtection="1">
      <alignment horizontal="right"/>
      <protection locked="0"/>
    </xf>
    <xf numFmtId="188" fontId="12" fillId="0" borderId="0" xfId="0" applyNumberFormat="1" applyFont="1" applyFill="1" applyBorder="1" applyAlignment="1" applyProtection="1">
      <alignment horizontal="right"/>
      <protection locked="0"/>
    </xf>
    <xf numFmtId="194" fontId="10" fillId="0" borderId="2" xfId="0" applyNumberFormat="1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hidden="1"/>
    </xf>
    <xf numFmtId="0" fontId="9" fillId="0" borderId="1" xfId="0" applyFont="1" applyFill="1" applyBorder="1" applyAlignment="1" applyProtection="1">
      <alignment horizontal="center"/>
      <protection hidden="1"/>
    </xf>
    <xf numFmtId="0" fontId="8" fillId="0" borderId="0" xfId="0" applyFont="1" applyAlignment="1" applyProtection="1">
      <alignment/>
      <protection hidden="1"/>
    </xf>
    <xf numFmtId="0" fontId="9" fillId="0" borderId="0" xfId="0" applyFont="1" applyFill="1" applyAlignment="1" applyProtection="1">
      <alignment horizontal="center"/>
      <protection hidden="1"/>
    </xf>
    <xf numFmtId="188" fontId="8" fillId="0" borderId="0" xfId="0" applyNumberFormat="1" applyFont="1" applyAlignment="1" applyProtection="1">
      <alignment horizontal="right"/>
      <protection hidden="1"/>
    </xf>
    <xf numFmtId="190" fontId="9" fillId="0" borderId="1" xfId="0" applyNumberFormat="1" applyFont="1" applyFill="1" applyBorder="1" applyAlignment="1" applyProtection="1">
      <alignment horizontal="right"/>
      <protection hidden="1"/>
    </xf>
    <xf numFmtId="190" fontId="8" fillId="0" borderId="0" xfId="0" applyNumberFormat="1" applyFont="1" applyAlignment="1" applyProtection="1">
      <alignment horizontal="right"/>
      <protection hidden="1"/>
    </xf>
    <xf numFmtId="190" fontId="8" fillId="0" borderId="3" xfId="0" applyNumberFormat="1" applyFont="1" applyBorder="1" applyAlignment="1" applyProtection="1">
      <alignment horizontal="right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9" fillId="0" borderId="1" xfId="0" applyFont="1" applyFill="1" applyBorder="1" applyAlignment="1" applyProtection="1">
      <alignment horizontal="right"/>
      <protection hidden="1"/>
    </xf>
    <xf numFmtId="188" fontId="9" fillId="0" borderId="1" xfId="0" applyNumberFormat="1" applyFont="1" applyFill="1" applyBorder="1" applyAlignment="1" applyProtection="1">
      <alignment horizontal="right"/>
      <protection hidden="1"/>
    </xf>
    <xf numFmtId="188" fontId="9" fillId="0" borderId="0" xfId="0" applyNumberFormat="1" applyFont="1" applyFill="1" applyBorder="1" applyAlignment="1" applyProtection="1">
      <alignment horizontal="right"/>
      <protection hidden="1"/>
    </xf>
    <xf numFmtId="194" fontId="8" fillId="0" borderId="0" xfId="0" applyNumberFormat="1" applyFont="1" applyAlignment="1" applyProtection="1">
      <alignment horizontal="right"/>
      <protection hidden="1"/>
    </xf>
    <xf numFmtId="188" fontId="8" fillId="0" borderId="3" xfId="0" applyNumberFormat="1" applyFont="1" applyBorder="1" applyAlignment="1" applyProtection="1">
      <alignment horizontal="right"/>
      <protection hidden="1"/>
    </xf>
    <xf numFmtId="189" fontId="9" fillId="0" borderId="4" xfId="0" applyNumberFormat="1" applyFont="1" applyFill="1" applyBorder="1" applyAlignment="1" applyProtection="1">
      <alignment horizontal="right"/>
      <protection hidden="1"/>
    </xf>
    <xf numFmtId="188" fontId="9" fillId="0" borderId="5" xfId="0" applyNumberFormat="1" applyFont="1" applyFill="1" applyBorder="1" applyAlignment="1" applyProtection="1">
      <alignment horizontal="right"/>
      <protection hidden="1"/>
    </xf>
    <xf numFmtId="189" fontId="8" fillId="0" borderId="6" xfId="0" applyNumberFormat="1" applyFont="1" applyBorder="1" applyAlignment="1" applyProtection="1">
      <alignment horizontal="right"/>
      <protection hidden="1"/>
    </xf>
    <xf numFmtId="188" fontId="8" fillId="0" borderId="7" xfId="0" applyNumberFormat="1" applyFont="1" applyBorder="1" applyAlignment="1" applyProtection="1">
      <alignment horizontal="right"/>
      <protection hidden="1"/>
    </xf>
    <xf numFmtId="0" fontId="9" fillId="0" borderId="8" xfId="0" applyFont="1" applyFill="1" applyBorder="1" applyAlignment="1" applyProtection="1">
      <alignment horizontal="right"/>
      <protection hidden="1"/>
    </xf>
    <xf numFmtId="188" fontId="8" fillId="0" borderId="9" xfId="0" applyNumberFormat="1" applyFont="1" applyBorder="1" applyAlignment="1" applyProtection="1">
      <alignment horizontal="right"/>
      <protection hidden="1"/>
    </xf>
    <xf numFmtId="189" fontId="8" fillId="0" borderId="2" xfId="0" applyNumberFormat="1" applyFont="1" applyBorder="1" applyAlignment="1" applyProtection="1">
      <alignment/>
      <protection hidden="1"/>
    </xf>
    <xf numFmtId="190" fontId="9" fillId="0" borderId="0" xfId="0" applyNumberFormat="1" applyFont="1" applyFill="1" applyBorder="1" applyAlignment="1" applyProtection="1">
      <alignment horizontal="right"/>
      <protection hidden="1"/>
    </xf>
    <xf numFmtId="190" fontId="8" fillId="0" borderId="0" xfId="0" applyNumberFormat="1" applyFont="1" applyBorder="1" applyAlignment="1" applyProtection="1">
      <alignment horizontal="right"/>
      <protection hidden="1"/>
    </xf>
    <xf numFmtId="190" fontId="9" fillId="0" borderId="10" xfId="0" applyNumberFormat="1" applyFont="1" applyFill="1" applyBorder="1" applyAlignment="1" applyProtection="1">
      <alignment horizontal="right"/>
      <protection hidden="1"/>
    </xf>
    <xf numFmtId="190" fontId="9" fillId="0" borderId="4" xfId="0" applyNumberFormat="1" applyFont="1" applyFill="1" applyBorder="1" applyAlignment="1" applyProtection="1">
      <alignment horizontal="right"/>
      <protection hidden="1"/>
    </xf>
    <xf numFmtId="190" fontId="8" fillId="0" borderId="6" xfId="0" applyNumberFormat="1" applyFont="1" applyBorder="1" applyAlignment="1" applyProtection="1">
      <alignment horizontal="right"/>
      <protection hidden="1"/>
    </xf>
    <xf numFmtId="194" fontId="9" fillId="0" borderId="1" xfId="0" applyNumberFormat="1" applyFont="1" applyFill="1" applyBorder="1" applyAlignment="1" applyProtection="1">
      <alignment horizontal="right"/>
      <protection hidden="1"/>
    </xf>
    <xf numFmtId="189" fontId="9" fillId="0" borderId="1" xfId="0" applyNumberFormat="1" applyFont="1" applyFill="1" applyBorder="1" applyAlignment="1" applyProtection="1">
      <alignment horizontal="right"/>
      <protection hidden="1"/>
    </xf>
    <xf numFmtId="188" fontId="8" fillId="0" borderId="8" xfId="0" applyNumberFormat="1" applyFont="1" applyBorder="1" applyAlignment="1" applyProtection="1">
      <alignment horizontal="right"/>
      <protection hidden="1"/>
    </xf>
    <xf numFmtId="188" fontId="9" fillId="0" borderId="2" xfId="0" applyNumberFormat="1" applyFont="1" applyFill="1" applyBorder="1" applyAlignment="1" applyProtection="1">
      <alignment/>
      <protection hidden="1"/>
    </xf>
    <xf numFmtId="188" fontId="9" fillId="0" borderId="0" xfId="0" applyNumberFormat="1" applyFont="1" applyFill="1" applyBorder="1" applyAlignment="1" applyProtection="1">
      <alignment/>
      <protection hidden="1"/>
    </xf>
    <xf numFmtId="188" fontId="9" fillId="0" borderId="11" xfId="0" applyNumberFormat="1" applyFont="1" applyFill="1" applyBorder="1" applyAlignment="1" applyProtection="1">
      <alignment/>
      <protection hidden="1"/>
    </xf>
    <xf numFmtId="188" fontId="9" fillId="0" borderId="9" xfId="0" applyNumberFormat="1" applyFont="1" applyFill="1" applyBorder="1" applyAlignment="1" applyProtection="1">
      <alignment/>
      <protection hidden="1"/>
    </xf>
    <xf numFmtId="0" fontId="8" fillId="0" borderId="9" xfId="0" applyFont="1" applyBorder="1" applyAlignment="1" applyProtection="1">
      <alignment/>
      <protection hidden="1"/>
    </xf>
    <xf numFmtId="190" fontId="8" fillId="0" borderId="2" xfId="0" applyNumberFormat="1" applyFont="1" applyFill="1" applyBorder="1" applyAlignment="1" applyProtection="1">
      <alignment/>
      <protection hidden="1"/>
    </xf>
    <xf numFmtId="190" fontId="8" fillId="0" borderId="0" xfId="0" applyNumberFormat="1" applyFont="1" applyFill="1" applyBorder="1" applyAlignment="1" applyProtection="1">
      <alignment/>
      <protection hidden="1"/>
    </xf>
    <xf numFmtId="190" fontId="9" fillId="0" borderId="11" xfId="0" applyNumberFormat="1" applyFont="1" applyFill="1" applyBorder="1" applyAlignment="1" applyProtection="1">
      <alignment/>
      <protection hidden="1"/>
    </xf>
    <xf numFmtId="190" fontId="9" fillId="0" borderId="9" xfId="0" applyNumberFormat="1" applyFont="1" applyFill="1" applyBorder="1" applyAlignment="1" applyProtection="1">
      <alignment/>
      <protection hidden="1"/>
    </xf>
    <xf numFmtId="190" fontId="9" fillId="0" borderId="0" xfId="0" applyNumberFormat="1" applyFont="1" applyFill="1" applyBorder="1" applyAlignment="1" applyProtection="1">
      <alignment/>
      <protection hidden="1"/>
    </xf>
    <xf numFmtId="188" fontId="9" fillId="0" borderId="8" xfId="0" applyNumberFormat="1" applyFont="1" applyFill="1" applyBorder="1" applyAlignment="1" applyProtection="1">
      <alignment horizontal="right"/>
      <protection hidden="1"/>
    </xf>
    <xf numFmtId="190" fontId="10" fillId="0" borderId="7" xfId="0" applyNumberFormat="1" applyFont="1" applyFill="1" applyBorder="1" applyAlignment="1" applyProtection="1">
      <alignment/>
      <protection locked="0"/>
    </xf>
    <xf numFmtId="190" fontId="10" fillId="0" borderId="7" xfId="0" applyNumberFormat="1" applyFont="1" applyFill="1" applyBorder="1" applyAlignment="1" applyProtection="1">
      <alignment horizontal="right"/>
      <protection locked="0"/>
    </xf>
    <xf numFmtId="191" fontId="10" fillId="0" borderId="7" xfId="0" applyNumberFormat="1" applyFont="1" applyFill="1" applyBorder="1" applyAlignment="1" applyProtection="1">
      <alignment/>
      <protection locked="0"/>
    </xf>
    <xf numFmtId="189" fontId="10" fillId="0" borderId="7" xfId="0" applyNumberFormat="1" applyFont="1" applyFill="1" applyBorder="1" applyAlignment="1" applyProtection="1">
      <alignment/>
      <protection locked="0"/>
    </xf>
    <xf numFmtId="190" fontId="10" fillId="0" borderId="0" xfId="0" applyNumberFormat="1" applyFont="1" applyFill="1" applyBorder="1" applyAlignment="1" applyProtection="1">
      <alignment/>
      <protection locked="0"/>
    </xf>
    <xf numFmtId="191" fontId="10" fillId="0" borderId="1" xfId="0" applyNumberFormat="1" applyFont="1" applyFill="1" applyBorder="1" applyAlignment="1" applyProtection="1">
      <alignment horizontal="right"/>
      <protection locked="0"/>
    </xf>
    <xf numFmtId="191" fontId="10" fillId="0" borderId="0" xfId="0" applyNumberFormat="1" applyFont="1" applyAlignment="1" applyProtection="1">
      <alignment horizontal="right"/>
      <protection locked="0"/>
    </xf>
    <xf numFmtId="189" fontId="10" fillId="0" borderId="12" xfId="0" applyNumberFormat="1" applyFont="1" applyFill="1" applyBorder="1" applyAlignment="1" applyProtection="1">
      <alignment horizontal="right"/>
      <protection locked="0"/>
    </xf>
    <xf numFmtId="189" fontId="10" fillId="0" borderId="2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hidden="1"/>
    </xf>
    <xf numFmtId="0" fontId="8" fillId="2" borderId="0" xfId="0" applyFont="1" applyFill="1" applyAlignment="1" applyProtection="1">
      <alignment/>
      <protection hidden="1"/>
    </xf>
    <xf numFmtId="188" fontId="8" fillId="2" borderId="0" xfId="0" applyNumberFormat="1" applyFont="1" applyFill="1" applyAlignment="1" applyProtection="1">
      <alignment/>
      <protection hidden="1"/>
    </xf>
    <xf numFmtId="1" fontId="8" fillId="2" borderId="0" xfId="0" applyNumberFormat="1" applyFont="1" applyFill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11" fillId="0" borderId="0" xfId="0" applyFont="1" applyAlignment="1" applyProtection="1">
      <alignment horizontal="right"/>
      <protection hidden="1"/>
    </xf>
    <xf numFmtId="0" fontId="11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 horizontal="left"/>
      <protection hidden="1"/>
    </xf>
    <xf numFmtId="0" fontId="20" fillId="3" borderId="11" xfId="0" applyFont="1" applyFill="1" applyBorder="1" applyAlignment="1" applyProtection="1">
      <alignment horizontal="centerContinuous"/>
      <protection hidden="1"/>
    </xf>
    <xf numFmtId="0" fontId="20" fillId="3" borderId="8" xfId="0" applyFont="1" applyFill="1" applyBorder="1" applyAlignment="1" applyProtection="1">
      <alignment horizontal="centerContinuous"/>
      <protection hidden="1"/>
    </xf>
    <xf numFmtId="0" fontId="15" fillId="3" borderId="12" xfId="0" applyFont="1" applyFill="1" applyBorder="1" applyAlignment="1" applyProtection="1">
      <alignment/>
      <protection hidden="1"/>
    </xf>
    <xf numFmtId="0" fontId="15" fillId="3" borderId="9" xfId="0" applyFont="1" applyFill="1" applyBorder="1" applyAlignment="1" applyProtection="1">
      <alignment/>
      <protection hidden="1"/>
    </xf>
    <xf numFmtId="0" fontId="15" fillId="3" borderId="9" xfId="0" applyFont="1" applyFill="1" applyBorder="1" applyAlignment="1" applyProtection="1">
      <alignment horizontal="right"/>
      <protection hidden="1"/>
    </xf>
    <xf numFmtId="0" fontId="9" fillId="0" borderId="2" xfId="0" applyFont="1" applyFill="1" applyBorder="1" applyAlignment="1" applyProtection="1">
      <alignment horizontal="right"/>
      <protection hidden="1"/>
    </xf>
    <xf numFmtId="0" fontId="9" fillId="0" borderId="12" xfId="0" applyFont="1" applyFill="1" applyBorder="1" applyAlignment="1" applyProtection="1">
      <alignment/>
      <protection hidden="1"/>
    </xf>
    <xf numFmtId="190" fontId="10" fillId="0" borderId="7" xfId="0" applyNumberFormat="1" applyFont="1" applyFill="1" applyBorder="1" applyAlignment="1" applyProtection="1">
      <alignment/>
      <protection hidden="1"/>
    </xf>
    <xf numFmtId="0" fontId="9" fillId="0" borderId="2" xfId="0" applyFont="1" applyFill="1" applyBorder="1" applyAlignment="1" applyProtection="1">
      <alignment/>
      <protection hidden="1"/>
    </xf>
    <xf numFmtId="189" fontId="10" fillId="0" borderId="7" xfId="0" applyNumberFormat="1" applyFont="1" applyFill="1" applyBorder="1" applyAlignment="1" applyProtection="1">
      <alignment/>
      <protection hidden="1"/>
    </xf>
    <xf numFmtId="0" fontId="15" fillId="0" borderId="12" xfId="0" applyFont="1" applyFill="1" applyBorder="1" applyAlignment="1" applyProtection="1">
      <alignment/>
      <protection hidden="1"/>
    </xf>
    <xf numFmtId="0" fontId="15" fillId="0" borderId="11" xfId="0" applyFont="1" applyFill="1" applyBorder="1" applyAlignment="1" applyProtection="1">
      <alignment/>
      <protection hidden="1"/>
    </xf>
    <xf numFmtId="188" fontId="9" fillId="0" borderId="3" xfId="0" applyNumberFormat="1" applyFont="1" applyFill="1" applyBorder="1" applyAlignment="1" applyProtection="1">
      <alignment/>
      <protection hidden="1"/>
    </xf>
    <xf numFmtId="188" fontId="9" fillId="0" borderId="8" xfId="0" applyNumberFormat="1" applyFont="1" applyFill="1" applyBorder="1" applyAlignment="1" applyProtection="1">
      <alignment/>
      <protection hidden="1"/>
    </xf>
    <xf numFmtId="188" fontId="9" fillId="0" borderId="13" xfId="0" applyNumberFormat="1" applyFont="1" applyFill="1" applyBorder="1" applyAlignment="1" applyProtection="1">
      <alignment horizontal="center"/>
      <protection hidden="1"/>
    </xf>
    <xf numFmtId="0" fontId="9" fillId="0" borderId="2" xfId="0" applyFont="1" applyFill="1" applyBorder="1" applyAlignment="1" applyProtection="1">
      <alignment horizontal="center"/>
      <protection hidden="1"/>
    </xf>
    <xf numFmtId="188" fontId="19" fillId="2" borderId="2" xfId="0" applyNumberFormat="1" applyFont="1" applyFill="1" applyBorder="1" applyAlignment="1" applyProtection="1">
      <alignment horizontal="center"/>
      <protection hidden="1"/>
    </xf>
    <xf numFmtId="0" fontId="9" fillId="0" borderId="11" xfId="0" applyFont="1" applyFill="1" applyBorder="1" applyAlignment="1" applyProtection="1">
      <alignment/>
      <protection hidden="1"/>
    </xf>
    <xf numFmtId="188" fontId="9" fillId="0" borderId="2" xfId="0" applyNumberFormat="1" applyFont="1" applyFill="1" applyBorder="1" applyAlignment="1" applyProtection="1">
      <alignment horizontal="right"/>
      <protection hidden="1"/>
    </xf>
    <xf numFmtId="188" fontId="9" fillId="0" borderId="11" xfId="0" applyNumberFormat="1" applyFont="1" applyFill="1" applyBorder="1" applyAlignment="1" applyProtection="1">
      <alignment horizontal="center"/>
      <protection hidden="1"/>
    </xf>
    <xf numFmtId="190" fontId="9" fillId="0" borderId="2" xfId="0" applyNumberFormat="1" applyFont="1" applyFill="1" applyBorder="1" applyAlignment="1" applyProtection="1">
      <alignment horizontal="right"/>
      <protection hidden="1"/>
    </xf>
    <xf numFmtId="0" fontId="9" fillId="0" borderId="0" xfId="0" applyFont="1" applyFill="1" applyBorder="1" applyAlignment="1" applyProtection="1">
      <alignment horizontal="right"/>
      <protection hidden="1"/>
    </xf>
    <xf numFmtId="0" fontId="9" fillId="0" borderId="1" xfId="0" applyFont="1" applyFill="1" applyBorder="1" applyAlignment="1" applyProtection="1">
      <alignment/>
      <protection hidden="1"/>
    </xf>
    <xf numFmtId="0" fontId="14" fillId="0" borderId="0" xfId="0" applyFont="1" applyFill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/>
      <protection hidden="1"/>
    </xf>
    <xf numFmtId="0" fontId="11" fillId="0" borderId="0" xfId="0" applyFont="1" applyAlignment="1" applyProtection="1" quotePrefix="1">
      <alignment horizontal="left"/>
      <protection hidden="1"/>
    </xf>
    <xf numFmtId="0" fontId="11" fillId="3" borderId="11" xfId="0" applyFont="1" applyFill="1" applyBorder="1" applyAlignment="1" applyProtection="1">
      <alignment horizontal="centerContinuous"/>
      <protection hidden="1"/>
    </xf>
    <xf numFmtId="0" fontId="11" fillId="3" borderId="8" xfId="0" applyFont="1" applyFill="1" applyBorder="1" applyAlignment="1" applyProtection="1">
      <alignment horizontal="centerContinuous"/>
      <protection hidden="1"/>
    </xf>
    <xf numFmtId="0" fontId="9" fillId="3" borderId="12" xfId="0" applyFont="1" applyFill="1" applyBorder="1" applyAlignment="1" applyProtection="1">
      <alignment horizontal="center"/>
      <protection hidden="1"/>
    </xf>
    <xf numFmtId="0" fontId="9" fillId="3" borderId="1" xfId="0" applyFont="1" applyFill="1" applyBorder="1" applyAlignment="1" applyProtection="1">
      <alignment horizontal="center"/>
      <protection hidden="1"/>
    </xf>
    <xf numFmtId="0" fontId="9" fillId="3" borderId="4" xfId="0" applyFont="1" applyFill="1" applyBorder="1" applyAlignment="1" applyProtection="1">
      <alignment horizontal="center"/>
      <protection hidden="1"/>
    </xf>
    <xf numFmtId="0" fontId="9" fillId="3" borderId="5" xfId="0" applyFont="1" applyFill="1" applyBorder="1" applyAlignment="1" applyProtection="1">
      <alignment horizontal="center"/>
      <protection hidden="1"/>
    </xf>
    <xf numFmtId="0" fontId="9" fillId="3" borderId="2" xfId="0" applyFont="1" applyFill="1" applyBorder="1" applyAlignment="1" applyProtection="1">
      <alignment/>
      <protection hidden="1"/>
    </xf>
    <xf numFmtId="0" fontId="9" fillId="3" borderId="13" xfId="0" applyFont="1" applyFill="1" applyBorder="1" applyAlignment="1" applyProtection="1">
      <alignment horizontal="center"/>
      <protection hidden="1"/>
    </xf>
    <xf numFmtId="0" fontId="9" fillId="3" borderId="10" xfId="0" applyFont="1" applyFill="1" applyBorder="1" applyAlignment="1" applyProtection="1">
      <alignment horizontal="center"/>
      <protection hidden="1"/>
    </xf>
    <xf numFmtId="0" fontId="9" fillId="3" borderId="0" xfId="0" applyFont="1" applyFill="1" applyAlignment="1" applyProtection="1">
      <alignment horizontal="center"/>
      <protection hidden="1"/>
    </xf>
    <xf numFmtId="0" fontId="9" fillId="3" borderId="6" xfId="0" applyFont="1" applyFill="1" applyBorder="1" applyAlignment="1" applyProtection="1">
      <alignment horizontal="center"/>
      <protection hidden="1"/>
    </xf>
    <xf numFmtId="0" fontId="9" fillId="3" borderId="7" xfId="0" applyFont="1" applyFill="1" applyBorder="1" applyAlignment="1" applyProtection="1">
      <alignment horizontal="center"/>
      <protection hidden="1"/>
    </xf>
    <xf numFmtId="0" fontId="9" fillId="0" borderId="9" xfId="0" applyFont="1" applyFill="1" applyBorder="1" applyAlignment="1" applyProtection="1">
      <alignment/>
      <protection hidden="1"/>
    </xf>
    <xf numFmtId="0" fontId="9" fillId="0" borderId="11" xfId="0" applyFont="1" applyFill="1" applyBorder="1" applyAlignment="1" applyProtection="1">
      <alignment/>
      <protection hidden="1"/>
    </xf>
    <xf numFmtId="0" fontId="9" fillId="0" borderId="3" xfId="0" applyFont="1" applyFill="1" applyBorder="1" applyAlignment="1" applyProtection="1">
      <alignment horizontal="right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8" fillId="3" borderId="12" xfId="0" applyFont="1" applyFill="1" applyBorder="1" applyAlignment="1" applyProtection="1">
      <alignment horizontal="center"/>
      <protection hidden="1"/>
    </xf>
    <xf numFmtId="0" fontId="8" fillId="0" borderId="2" xfId="0" applyFont="1" applyBorder="1" applyAlignment="1" applyProtection="1">
      <alignment horizontal="center"/>
      <protection hidden="1"/>
    </xf>
    <xf numFmtId="0" fontId="9" fillId="3" borderId="0" xfId="0" applyFont="1" applyFill="1" applyBorder="1" applyAlignment="1" applyProtection="1">
      <alignment horizontal="center"/>
      <protection hidden="1"/>
    </xf>
    <xf numFmtId="0" fontId="9" fillId="3" borderId="14" xfId="0" applyFont="1" applyFill="1" applyBorder="1" applyAlignment="1" applyProtection="1">
      <alignment horizontal="center"/>
      <protection hidden="1"/>
    </xf>
    <xf numFmtId="0" fontId="9" fillId="3" borderId="2" xfId="0" applyFont="1" applyFill="1" applyBorder="1" applyAlignment="1" applyProtection="1">
      <alignment horizontal="center"/>
      <protection hidden="1"/>
    </xf>
    <xf numFmtId="0" fontId="9" fillId="0" borderId="12" xfId="0" applyFont="1" applyFill="1" applyBorder="1" applyAlignment="1" applyProtection="1">
      <alignment/>
      <protection hidden="1"/>
    </xf>
    <xf numFmtId="1" fontId="8" fillId="0" borderId="2" xfId="0" applyNumberFormat="1" applyFont="1" applyBorder="1" applyAlignment="1" applyProtection="1">
      <alignment horizontal="right"/>
      <protection hidden="1"/>
    </xf>
    <xf numFmtId="0" fontId="9" fillId="0" borderId="2" xfId="0" applyFont="1" applyFill="1" applyBorder="1" applyAlignment="1" applyProtection="1">
      <alignment/>
      <protection hidden="1"/>
    </xf>
    <xf numFmtId="193" fontId="8" fillId="0" borderId="0" xfId="0" applyNumberFormat="1" applyFont="1" applyAlignment="1" applyProtection="1">
      <alignment horizontal="right"/>
      <protection hidden="1"/>
    </xf>
    <xf numFmtId="0" fontId="8" fillId="0" borderId="11" xfId="0" applyFont="1" applyBorder="1" applyAlignment="1" applyProtection="1">
      <alignment/>
      <protection hidden="1"/>
    </xf>
    <xf numFmtId="0" fontId="9" fillId="0" borderId="10" xfId="0" applyFont="1" applyFill="1" applyBorder="1" applyAlignment="1" applyProtection="1">
      <alignment horizontal="right"/>
      <protection hidden="1"/>
    </xf>
    <xf numFmtId="0" fontId="9" fillId="0" borderId="11" xfId="0" applyFont="1" applyFill="1" applyBorder="1" applyAlignment="1" applyProtection="1">
      <alignment horizontal="right"/>
      <protection hidden="1"/>
    </xf>
    <xf numFmtId="0" fontId="8" fillId="0" borderId="2" xfId="0" applyFont="1" applyBorder="1" applyAlignment="1" applyProtection="1">
      <alignment horizontal="right"/>
      <protection hidden="1"/>
    </xf>
    <xf numFmtId="0" fontId="15" fillId="0" borderId="0" xfId="0" applyFont="1" applyFill="1" applyBorder="1" applyAlignment="1" applyProtection="1" quotePrefix="1">
      <alignment horizontal="left"/>
      <protection hidden="1"/>
    </xf>
    <xf numFmtId="0" fontId="15" fillId="0" borderId="0" xfId="0" applyFont="1" applyFill="1" applyBorder="1" applyAlignment="1" applyProtection="1">
      <alignment/>
      <protection hidden="1"/>
    </xf>
    <xf numFmtId="0" fontId="15" fillId="0" borderId="0" xfId="0" applyFont="1" applyFill="1" applyBorder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9" fillId="0" borderId="1" xfId="0" applyFont="1" applyFill="1" applyBorder="1" applyAlignment="1" applyProtection="1">
      <alignment/>
      <protection hidden="1"/>
    </xf>
    <xf numFmtId="0" fontId="8" fillId="0" borderId="1" xfId="0" applyFont="1" applyBorder="1" applyAlignment="1" applyProtection="1">
      <alignment horizontal="right"/>
      <protection hidden="1"/>
    </xf>
    <xf numFmtId="0" fontId="21" fillId="0" borderId="2" xfId="0" applyFont="1" applyFill="1" applyBorder="1" applyAlignment="1" applyProtection="1">
      <alignment/>
      <protection hidden="1"/>
    </xf>
    <xf numFmtId="0" fontId="8" fillId="0" borderId="10" xfId="0" applyFont="1" applyBorder="1" applyAlignment="1" applyProtection="1">
      <alignment horizontal="right"/>
      <protection hidden="1"/>
    </xf>
    <xf numFmtId="0" fontId="8" fillId="0" borderId="3" xfId="0" applyFont="1" applyBorder="1" applyAlignment="1" applyProtection="1">
      <alignment/>
      <protection hidden="1"/>
    </xf>
    <xf numFmtId="0" fontId="8" fillId="0" borderId="3" xfId="0" applyFont="1" applyBorder="1" applyAlignment="1" applyProtection="1">
      <alignment horizontal="right"/>
      <protection hidden="1"/>
    </xf>
    <xf numFmtId="188" fontId="9" fillId="0" borderId="1" xfId="0" applyNumberFormat="1" applyFont="1" applyFill="1" applyBorder="1" applyAlignment="1" applyProtection="1">
      <alignment/>
      <protection hidden="1"/>
    </xf>
    <xf numFmtId="188" fontId="8" fillId="0" borderId="0" xfId="0" applyNumberFormat="1" applyFont="1" applyAlignment="1" applyProtection="1">
      <alignment/>
      <protection hidden="1"/>
    </xf>
    <xf numFmtId="0" fontId="21" fillId="0" borderId="12" xfId="0" applyFont="1" applyFill="1" applyBorder="1" applyAlignment="1" applyProtection="1">
      <alignment/>
      <protection hidden="1"/>
    </xf>
    <xf numFmtId="0" fontId="21" fillId="0" borderId="11" xfId="0" applyFont="1" applyFill="1" applyBorder="1" applyAlignment="1" applyProtection="1">
      <alignment/>
      <protection hidden="1"/>
    </xf>
    <xf numFmtId="0" fontId="10" fillId="0" borderId="2" xfId="0" applyFont="1" applyFill="1" applyBorder="1" applyAlignment="1" applyProtection="1">
      <alignment/>
      <protection locked="0"/>
    </xf>
    <xf numFmtId="0" fontId="11" fillId="3" borderId="11" xfId="0" applyFont="1" applyFill="1" applyBorder="1" applyAlignment="1" applyProtection="1">
      <alignment horizontal="center"/>
      <protection hidden="1"/>
    </xf>
    <xf numFmtId="0" fontId="11" fillId="3" borderId="3" xfId="0" applyFont="1" applyFill="1" applyBorder="1" applyAlignment="1" applyProtection="1">
      <alignment horizontal="center"/>
      <protection hidden="1"/>
    </xf>
    <xf numFmtId="0" fontId="11" fillId="3" borderId="8" xfId="0" applyFont="1" applyFill="1" applyBorder="1" applyAlignment="1" applyProtection="1">
      <alignment horizontal="center"/>
      <protection hidden="1"/>
    </xf>
  </cellXfs>
  <cellStyles count="13">
    <cellStyle name="Normal" xfId="0"/>
    <cellStyle name="F2" xfId="15"/>
    <cellStyle name="F3" xfId="16"/>
    <cellStyle name="F4" xfId="17"/>
    <cellStyle name="F5" xfId="18"/>
    <cellStyle name="F6" xfId="19"/>
    <cellStyle name="F7" xfId="20"/>
    <cellStyle name="F8" xfId="21"/>
    <cellStyle name="Comma" xfId="22"/>
    <cellStyle name="Comma [0]" xfId="23"/>
    <cellStyle name="Currency" xfId="24"/>
    <cellStyle name="Currency [0]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Costo Contratista vs. Equipo Propio</a:t>
            </a:r>
          </a:p>
        </c:rich>
      </c:tx>
      <c:layout/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825"/>
          <c:y val="0.1195"/>
          <c:w val="0.74625"/>
          <c:h val="0.66325"/>
        </c:manualLayout>
      </c:layout>
      <c:lineChart>
        <c:grouping val="standard"/>
        <c:varyColors val="0"/>
        <c:ser>
          <c:idx val="0"/>
          <c:order val="0"/>
          <c:tx>
            <c:strRef>
              <c:f>'DATOS Y RESULTADOS'!$AB$1</c:f>
              <c:strCache>
                <c:ptCount val="1"/>
                <c:pt idx="0">
                  <c:v>C.Cont.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'DATOS Y RESULTADOS'!$AA$2:$AA$17</c:f>
              <c:numCach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</c:numCache>
            </c:numRef>
          </c:cat>
          <c:val>
            <c:numRef>
              <c:f>'DATOS Y RESULTADOS'!$AB$2:$AB$17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'DATOS Y RESULTADOS'!$AC$1</c:f>
              <c:strCache>
                <c:ptCount val="1"/>
                <c:pt idx="0">
                  <c:v>C.Eq.Prop.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'DATOS Y RESULTADOS'!$AA$2:$AA$17</c:f>
              <c:numCach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</c:numCache>
            </c:numRef>
          </c:cat>
          <c:val>
            <c:numRef>
              <c:f>'DATOS Y RESULTADOS'!$AC$2:$AC$17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marker val="1"/>
        <c:axId val="64468843"/>
        <c:axId val="43348676"/>
      </c:lineChart>
      <c:catAx>
        <c:axId val="64468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Superficie sembrada  (ha)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3348676"/>
        <c:crosses val="autoZero"/>
        <c:auto val="0"/>
        <c:lblOffset val="100"/>
        <c:noMultiLvlLbl val="0"/>
      </c:catAx>
      <c:valAx>
        <c:axId val="433486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Costo Total ($/año)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100" b="0" i="0" u="none" baseline="0"/>
            </a:pPr>
          </a:p>
        </c:txPr>
        <c:crossAx val="64468843"/>
        <c:crossesAt val="1"/>
        <c:crossBetween val="midCat"/>
        <c:dispUnits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2595"/>
          <c:y val="0.91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5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0</xdr:row>
      <xdr:rowOff>152400</xdr:rowOff>
    </xdr:from>
    <xdr:to>
      <xdr:col>8</xdr:col>
      <xdr:colOff>752475</xdr:colOff>
      <xdr:row>27</xdr:row>
      <xdr:rowOff>47625</xdr:rowOff>
    </xdr:to>
    <xdr:sp>
      <xdr:nvSpPr>
        <xdr:cNvPr id="1" name="Texto 1"/>
        <xdr:cNvSpPr txBox="1">
          <a:spLocks noChangeArrowheads="1"/>
        </xdr:cNvSpPr>
      </xdr:nvSpPr>
      <xdr:spPr>
        <a:xfrm>
          <a:off x="666750" y="152400"/>
          <a:ext cx="6791325" cy="4267200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Courier"/>
              <a:ea typeface="Courier"/>
              <a:cs typeface="Courier"/>
            </a:rPr>
            <a:t>
</a:t>
          </a:r>
          <a:r>
            <a:rPr lang="en-US" cap="none" sz="2400" b="1" i="0" u="none" baseline="0">
              <a:solidFill>
                <a:srgbClr val="663300"/>
              </a:solidFill>
              <a:latin typeface="Copperplate Gothic Bold"/>
              <a:ea typeface="Copperplate Gothic Bold"/>
              <a:cs typeface="Copperplate Gothic Bold"/>
            </a:rPr>
            <a:t>maquinarias </a:t>
          </a:r>
          <a:r>
            <a:rPr lang="en-US" cap="none" sz="2200" b="1" i="0" u="none" baseline="0">
              <a:solidFill>
                <a:srgbClr val="663300"/>
              </a:solidFill>
              <a:latin typeface="Copperplate Gothic Bold"/>
              <a:ea typeface="Copperplate Gothic Bold"/>
              <a:cs typeface="Copperplate Gothic Bold"/>
            </a:rPr>
            <a:t>2007
</a:t>
          </a:r>
          <a:r>
            <a:rPr lang="en-US" cap="none" sz="1400" b="0" i="0" u="none" baseline="0">
              <a:solidFill>
                <a:srgbClr val="6633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opperplate Gothic Bold"/>
              <a:ea typeface="Copperplate Gothic Bold"/>
              <a:cs typeface="Copperplate Gothic Bold"/>
            </a:rPr>
            <a:t>Análisis De Un Equipo De Labranza y Siembra</a:t>
          </a:r>
          <a:r>
            <a:rPr lang="en-US" cap="none" sz="1400" b="1" i="0" u="none" baseline="0">
              <a:solidFill>
                <a:srgbClr val="663300"/>
              </a:solidFill>
              <a:latin typeface="Times New Roman"/>
              <a:ea typeface="Times New Roman"/>
              <a:cs typeface="Times New Roman"/>
            </a:rPr>
            <a:t>
Registro de Propiedad Intelectual nro. 627187  (CESSI)l
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sng" baseline="0">
              <a:solidFill>
                <a:srgbClr val="996666"/>
              </a:solidFill>
              <a:latin typeface="Arial"/>
              <a:ea typeface="Arial"/>
              <a:cs typeface="Arial"/>
            </a:rPr>
            <a:t>Cátedra de Administración de Organizaciones</a:t>
          </a:r>
          <a:r>
            <a:rPr lang="en-US" cap="none" sz="1400" b="0" i="1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Ana María Cursack 
Mariana Raquel Travadelo
María Isabel Castignani
Oscar Ernesto Osan
Marta María Suero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latin typeface="Verdana"/>
              <a:ea typeface="Verdana"/>
              <a:cs typeface="Verdana"/>
            </a:rPr>
            <a:t>Facultad de Ciencias Agrarias - UNL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2007
</a:t>
          </a:r>
        </a:p>
      </xdr:txBody>
    </xdr:sp>
    <xdr:clientData/>
  </xdr:twoCellAnchor>
  <xdr:twoCellAnchor>
    <xdr:from>
      <xdr:col>0</xdr:col>
      <xdr:colOff>676275</xdr:colOff>
      <xdr:row>27</xdr:row>
      <xdr:rowOff>66675</xdr:rowOff>
    </xdr:from>
    <xdr:to>
      <xdr:col>8</xdr:col>
      <xdr:colOff>752475</xdr:colOff>
      <xdr:row>31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4438650"/>
          <a:ext cx="6781800" cy="723900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Courier"/>
              <a:ea typeface="Courier"/>
              <a:cs typeface="Courier"/>
            </a:rPr>
            <a:t>
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Se autoriza el uso de este programa a:
XXX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171</xdr:row>
      <xdr:rowOff>152400</xdr:rowOff>
    </xdr:from>
    <xdr:to>
      <xdr:col>11</xdr:col>
      <xdr:colOff>104775</xdr:colOff>
      <xdr:row>198</xdr:row>
      <xdr:rowOff>9525</xdr:rowOff>
    </xdr:to>
    <xdr:graphicFrame>
      <xdr:nvGraphicFramePr>
        <xdr:cNvPr id="1" name="Chart 23"/>
        <xdr:cNvGraphicFramePr/>
      </xdr:nvGraphicFramePr>
      <xdr:xfrm>
        <a:off x="5048250" y="27946350"/>
        <a:ext cx="534352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zoomScale="70" zoomScaleNormal="70" workbookViewId="0" topLeftCell="A3">
      <selection activeCell="J14" sqref="J14"/>
    </sheetView>
  </sheetViews>
  <sheetFormatPr defaultColWidth="11.00390625" defaultRowHeight="12.75"/>
  <sheetData/>
  <sheetProtection password="CF3C" sheet="1" objects="1" scenarios="1"/>
  <printOptions/>
  <pageMargins left="0.75" right="0.75" top="1" bottom="1" header="0" footer="0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C239"/>
  <sheetViews>
    <sheetView showGridLines="0" zoomScale="75" zoomScaleNormal="75" workbookViewId="0" topLeftCell="A40">
      <selection activeCell="B45" sqref="B45"/>
    </sheetView>
  </sheetViews>
  <sheetFormatPr defaultColWidth="9.625" defaultRowHeight="12.75"/>
  <cols>
    <col min="1" max="1" width="28.25390625" style="13" customWidth="1"/>
    <col min="2" max="2" width="12.00390625" style="13" bestFit="1" customWidth="1"/>
    <col min="3" max="5" width="12.00390625" style="11" bestFit="1" customWidth="1"/>
    <col min="6" max="6" width="11.625" style="11" customWidth="1"/>
    <col min="7" max="7" width="12.75390625" style="11" customWidth="1"/>
    <col min="8" max="8" width="8.625" style="11" customWidth="1"/>
    <col min="9" max="10" width="8.25390625" style="11" customWidth="1"/>
    <col min="11" max="11" width="9.25390625" style="11" customWidth="1"/>
    <col min="12" max="12" width="9.75390625" style="11" customWidth="1"/>
    <col min="13" max="13" width="9.625" style="11" customWidth="1"/>
    <col min="14" max="14" width="9.50390625" style="11" customWidth="1"/>
    <col min="15" max="15" width="2.875" style="11" hidden="1" customWidth="1"/>
    <col min="16" max="16" width="9.50390625" style="13" hidden="1" customWidth="1"/>
    <col min="17" max="26" width="9.625" style="13" customWidth="1"/>
    <col min="27" max="27" width="14.875" style="13" customWidth="1"/>
    <col min="28" max="16384" width="9.625" style="13" customWidth="1"/>
  </cols>
  <sheetData>
    <row r="1" spans="1:29" ht="12.7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AA1" s="61" t="s">
        <v>0</v>
      </c>
      <c r="AB1" s="61" t="s">
        <v>1</v>
      </c>
      <c r="AC1" s="61" t="s">
        <v>2</v>
      </c>
    </row>
    <row r="2" spans="1:29" ht="12.7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AA2" s="62">
        <v>0</v>
      </c>
      <c r="AB2" s="63">
        <f aca="true" t="shared" si="0" ref="AB2:AB17">+$D$188*AA2</f>
        <v>0</v>
      </c>
      <c r="AC2" s="63">
        <f>+D179</f>
        <v>0</v>
      </c>
    </row>
    <row r="3" spans="1:29" ht="12.7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AA3" s="62">
        <f>+AA2+100</f>
        <v>100</v>
      </c>
      <c r="AB3" s="63">
        <f t="shared" si="0"/>
        <v>0</v>
      </c>
      <c r="AC3" s="63">
        <f aca="true" t="shared" si="1" ref="AC3:AC17">+$D$179+($D$189*AA3)</f>
        <v>0</v>
      </c>
    </row>
    <row r="4" spans="1:29" ht="12.7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AA4" s="62">
        <f aca="true" t="shared" si="2" ref="AA4:AA17">+AA3+100</f>
        <v>200</v>
      </c>
      <c r="AB4" s="63">
        <f t="shared" si="0"/>
        <v>0</v>
      </c>
      <c r="AC4" s="63">
        <f t="shared" si="1"/>
        <v>0</v>
      </c>
    </row>
    <row r="5" spans="1:29" ht="12.75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AA5" s="62">
        <f t="shared" si="2"/>
        <v>300</v>
      </c>
      <c r="AB5" s="63">
        <f t="shared" si="0"/>
        <v>0</v>
      </c>
      <c r="AC5" s="63">
        <f t="shared" si="1"/>
        <v>0</v>
      </c>
    </row>
    <row r="6" spans="1:29" ht="12.7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AA6" s="62">
        <f t="shared" si="2"/>
        <v>400</v>
      </c>
      <c r="AB6" s="63">
        <f t="shared" si="0"/>
        <v>0</v>
      </c>
      <c r="AC6" s="63">
        <f t="shared" si="1"/>
        <v>0</v>
      </c>
    </row>
    <row r="7" spans="1:29" ht="12.7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AA7" s="62">
        <f t="shared" si="2"/>
        <v>500</v>
      </c>
      <c r="AB7" s="63">
        <f t="shared" si="0"/>
        <v>0</v>
      </c>
      <c r="AC7" s="63">
        <f t="shared" si="1"/>
        <v>0</v>
      </c>
    </row>
    <row r="8" spans="1:29" ht="12.75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AA8" s="62">
        <f t="shared" si="2"/>
        <v>600</v>
      </c>
      <c r="AB8" s="63">
        <f t="shared" si="0"/>
        <v>0</v>
      </c>
      <c r="AC8" s="63">
        <f t="shared" si="1"/>
        <v>0</v>
      </c>
    </row>
    <row r="9" spans="1:29" ht="12.75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AA9" s="62">
        <f t="shared" si="2"/>
        <v>700</v>
      </c>
      <c r="AB9" s="63">
        <f t="shared" si="0"/>
        <v>0</v>
      </c>
      <c r="AC9" s="63">
        <f t="shared" si="1"/>
        <v>0</v>
      </c>
    </row>
    <row r="10" spans="1:29" ht="12.75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AA10" s="62">
        <f t="shared" si="2"/>
        <v>800</v>
      </c>
      <c r="AB10" s="63">
        <f t="shared" si="0"/>
        <v>0</v>
      </c>
      <c r="AC10" s="63">
        <f t="shared" si="1"/>
        <v>0</v>
      </c>
    </row>
    <row r="11" spans="1:29" ht="12.75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AA11" s="62">
        <f t="shared" si="2"/>
        <v>900</v>
      </c>
      <c r="AB11" s="63">
        <f t="shared" si="0"/>
        <v>0</v>
      </c>
      <c r="AC11" s="63">
        <f t="shared" si="1"/>
        <v>0</v>
      </c>
    </row>
    <row r="12" spans="1:29" ht="12.75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AA12" s="62">
        <f t="shared" si="2"/>
        <v>1000</v>
      </c>
      <c r="AB12" s="63">
        <f t="shared" si="0"/>
        <v>0</v>
      </c>
      <c r="AC12" s="63">
        <f t="shared" si="1"/>
        <v>0</v>
      </c>
    </row>
    <row r="13" spans="1:29" ht="12.75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AA13" s="62">
        <f t="shared" si="2"/>
        <v>1100</v>
      </c>
      <c r="AB13" s="63">
        <f t="shared" si="0"/>
        <v>0</v>
      </c>
      <c r="AC13" s="63">
        <f t="shared" si="1"/>
        <v>0</v>
      </c>
    </row>
    <row r="14" spans="1:29" ht="12.75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AA14" s="62">
        <f t="shared" si="2"/>
        <v>1200</v>
      </c>
      <c r="AB14" s="63">
        <f t="shared" si="0"/>
        <v>0</v>
      </c>
      <c r="AC14" s="63">
        <f t="shared" si="1"/>
        <v>0</v>
      </c>
    </row>
    <row r="15" spans="1:29" ht="12.75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AA15" s="62">
        <f t="shared" si="2"/>
        <v>1300</v>
      </c>
      <c r="AB15" s="63">
        <f t="shared" si="0"/>
        <v>0</v>
      </c>
      <c r="AC15" s="63">
        <f t="shared" si="1"/>
        <v>0</v>
      </c>
    </row>
    <row r="16" spans="1:29" ht="12.75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AA16" s="62">
        <f t="shared" si="2"/>
        <v>1400</v>
      </c>
      <c r="AB16" s="63">
        <f t="shared" si="0"/>
        <v>0</v>
      </c>
      <c r="AC16" s="63">
        <f t="shared" si="1"/>
        <v>0</v>
      </c>
    </row>
    <row r="17" spans="1:29" ht="12.75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AA17" s="62">
        <f t="shared" si="2"/>
        <v>1500</v>
      </c>
      <c r="AB17" s="63">
        <f t="shared" si="0"/>
        <v>0</v>
      </c>
      <c r="AC17" s="63">
        <f t="shared" si="1"/>
        <v>0</v>
      </c>
    </row>
    <row r="18" spans="1:27" ht="12.75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AA18" s="62"/>
    </row>
    <row r="19" spans="1:16" ht="12.75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</row>
    <row r="20" spans="1:16" ht="12.75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</row>
    <row r="21" spans="1:16" ht="12.75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</row>
    <row r="22" spans="1:16" ht="12.75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</row>
    <row r="23" spans="1:16" ht="12.75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</row>
    <row r="24" spans="1:16" ht="12.75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</row>
    <row r="25" spans="1:16" ht="12.75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</row>
    <row r="26" spans="1:16" ht="12.75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</row>
    <row r="27" spans="1:16" ht="12.75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</row>
    <row r="28" spans="1:16" ht="12.75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</row>
    <row r="29" spans="1:16" ht="12.75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</row>
    <row r="30" spans="1:16" ht="12.75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</row>
    <row r="31" spans="1:16" ht="12.75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</row>
    <row r="32" spans="1:16" ht="12.75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</row>
    <row r="33" spans="1:16" s="64" customFormat="1" ht="12.75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</row>
    <row r="34" spans="1:16" ht="12.75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</row>
    <row r="35" spans="1:16" ht="12.75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</row>
    <row r="36" spans="1:16" ht="12.75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</row>
    <row r="37" spans="1:16" ht="12.75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</row>
    <row r="38" spans="1:16" ht="12.75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</row>
    <row r="39" spans="12:16" ht="12.75">
      <c r="L39" s="65"/>
      <c r="M39" s="65"/>
      <c r="N39" s="65"/>
      <c r="O39" s="65"/>
      <c r="P39" s="66"/>
    </row>
    <row r="42" spans="1:11" ht="12.75">
      <c r="A42" s="67" t="s">
        <v>3</v>
      </c>
      <c r="B42" s="66"/>
      <c r="C42" s="65"/>
      <c r="D42" s="65"/>
      <c r="E42" s="65"/>
      <c r="F42" s="65"/>
      <c r="G42" s="65"/>
      <c r="H42" s="65"/>
      <c r="I42" s="65"/>
      <c r="J42" s="65"/>
      <c r="K42" s="65"/>
    </row>
    <row r="43" spans="6:7" ht="13.5">
      <c r="F43" s="68" t="s">
        <v>4</v>
      </c>
      <c r="G43" s="69"/>
    </row>
    <row r="44" spans="1:8" ht="12.75">
      <c r="A44" s="70" t="s">
        <v>5</v>
      </c>
      <c r="B44" s="71" t="s">
        <v>6</v>
      </c>
      <c r="C44" s="72" t="s">
        <v>7</v>
      </c>
      <c r="D44" s="72" t="s">
        <v>8</v>
      </c>
      <c r="E44" s="72" t="s">
        <v>9</v>
      </c>
      <c r="F44" s="72" t="s">
        <v>114</v>
      </c>
      <c r="G44" s="72" t="s">
        <v>115</v>
      </c>
      <c r="H44" s="73"/>
    </row>
    <row r="45" spans="1:8" ht="12.75">
      <c r="A45" s="74" t="s">
        <v>10</v>
      </c>
      <c r="B45" s="51">
        <v>0</v>
      </c>
      <c r="C45" s="52">
        <v>0</v>
      </c>
      <c r="D45" s="52">
        <v>0</v>
      </c>
      <c r="E45" s="52">
        <v>0</v>
      </c>
      <c r="F45" s="52">
        <v>0</v>
      </c>
      <c r="G45" s="52">
        <v>0</v>
      </c>
      <c r="H45" s="73"/>
    </row>
    <row r="46" spans="1:8" ht="12.75">
      <c r="A46" s="76" t="s">
        <v>11</v>
      </c>
      <c r="B46" s="51">
        <v>0</v>
      </c>
      <c r="C46" s="51">
        <v>0</v>
      </c>
      <c r="D46" s="51">
        <v>0</v>
      </c>
      <c r="E46" s="51">
        <v>0</v>
      </c>
      <c r="F46" s="51">
        <v>0</v>
      </c>
      <c r="G46" s="51">
        <v>0</v>
      </c>
      <c r="H46" s="73"/>
    </row>
    <row r="47" spans="1:8" ht="12.75">
      <c r="A47" s="76" t="s">
        <v>12</v>
      </c>
      <c r="B47" s="51">
        <v>0</v>
      </c>
      <c r="C47" s="51">
        <v>0</v>
      </c>
      <c r="D47" s="51">
        <v>0</v>
      </c>
      <c r="E47" s="51">
        <v>0</v>
      </c>
      <c r="F47" s="51"/>
      <c r="G47" s="51"/>
      <c r="H47" s="73"/>
    </row>
    <row r="48" spans="1:8" ht="12.75">
      <c r="A48" s="76" t="s">
        <v>13</v>
      </c>
      <c r="B48" s="51">
        <v>0</v>
      </c>
      <c r="C48" s="51">
        <v>0</v>
      </c>
      <c r="D48" s="51">
        <v>0</v>
      </c>
      <c r="E48" s="51">
        <v>0</v>
      </c>
      <c r="F48" s="51">
        <v>0</v>
      </c>
      <c r="G48" s="51">
        <v>0</v>
      </c>
      <c r="H48" s="73"/>
    </row>
    <row r="49" spans="1:8" ht="12.75">
      <c r="A49" s="76" t="s">
        <v>14</v>
      </c>
      <c r="B49" s="53">
        <v>0</v>
      </c>
      <c r="C49" s="53">
        <v>0</v>
      </c>
      <c r="D49" s="53">
        <v>0</v>
      </c>
      <c r="E49" s="53">
        <v>0</v>
      </c>
      <c r="F49" s="53">
        <v>0</v>
      </c>
      <c r="G49" s="53">
        <v>0</v>
      </c>
      <c r="H49" s="73"/>
    </row>
    <row r="50" spans="1:8" ht="12.75">
      <c r="A50" s="76" t="s">
        <v>15</v>
      </c>
      <c r="B50" s="54">
        <v>0</v>
      </c>
      <c r="C50" s="54">
        <v>0</v>
      </c>
      <c r="D50" s="54">
        <v>0</v>
      </c>
      <c r="E50" s="54">
        <v>0</v>
      </c>
      <c r="F50" s="54">
        <v>0</v>
      </c>
      <c r="G50" s="54">
        <v>0</v>
      </c>
      <c r="H50" s="73"/>
    </row>
    <row r="51" spans="1:8" ht="12.75">
      <c r="A51" s="76" t="s">
        <v>16</v>
      </c>
      <c r="B51" s="51">
        <v>0</v>
      </c>
      <c r="C51" s="51">
        <v>0</v>
      </c>
      <c r="D51" s="51">
        <v>0</v>
      </c>
      <c r="E51" s="51">
        <v>0</v>
      </c>
      <c r="F51" s="51">
        <v>0</v>
      </c>
      <c r="G51" s="51">
        <v>0</v>
      </c>
      <c r="H51" s="73"/>
    </row>
    <row r="52" spans="1:8" ht="12.75">
      <c r="A52" s="76" t="s">
        <v>17</v>
      </c>
      <c r="B52" s="51">
        <v>0</v>
      </c>
      <c r="C52" s="51">
        <v>0</v>
      </c>
      <c r="D52" s="51">
        <v>0</v>
      </c>
      <c r="E52" s="51">
        <v>0</v>
      </c>
      <c r="F52" s="51">
        <v>0</v>
      </c>
      <c r="G52" s="51">
        <v>0</v>
      </c>
      <c r="H52" s="73"/>
    </row>
    <row r="53" spans="1:8" ht="12.75">
      <c r="A53" s="76" t="s">
        <v>18</v>
      </c>
      <c r="B53" s="51">
        <v>0</v>
      </c>
      <c r="C53" s="51">
        <v>0</v>
      </c>
      <c r="D53" s="51">
        <v>0</v>
      </c>
      <c r="E53" s="51">
        <v>0</v>
      </c>
      <c r="F53" s="51">
        <v>0</v>
      </c>
      <c r="G53" s="51">
        <v>0</v>
      </c>
      <c r="H53" s="73"/>
    </row>
    <row r="54" spans="1:8" ht="12.75">
      <c r="A54" s="76" t="s">
        <v>19</v>
      </c>
      <c r="B54" s="54">
        <v>0</v>
      </c>
      <c r="C54" s="77"/>
      <c r="D54" s="77"/>
      <c r="E54" s="77"/>
      <c r="F54" s="77"/>
      <c r="G54" s="77"/>
      <c r="H54" s="73"/>
    </row>
    <row r="55" spans="1:8" ht="12.75">
      <c r="A55" s="76" t="s">
        <v>20</v>
      </c>
      <c r="B55" s="51">
        <v>0</v>
      </c>
      <c r="C55" s="75"/>
      <c r="D55" s="75"/>
      <c r="E55" s="75"/>
      <c r="F55" s="75"/>
      <c r="G55" s="75"/>
      <c r="H55" s="73"/>
    </row>
    <row r="56" spans="1:8" ht="12.75">
      <c r="A56" s="76" t="s">
        <v>21</v>
      </c>
      <c r="B56" s="51">
        <v>0</v>
      </c>
      <c r="C56" s="75"/>
      <c r="D56" s="75"/>
      <c r="E56" s="75"/>
      <c r="F56" s="75"/>
      <c r="G56" s="75"/>
      <c r="H56" s="73"/>
    </row>
    <row r="57" spans="1:8" ht="12.75">
      <c r="A57" s="78" t="s">
        <v>22</v>
      </c>
      <c r="B57" s="47">
        <f>IF(B47=0,0,B47/B46)</f>
        <v>0</v>
      </c>
      <c r="C57" s="47">
        <f>IF(C47=0,0,C47/C46)</f>
        <v>0</v>
      </c>
      <c r="D57" s="47">
        <f>IF(D47=0,0,D47/D46)</f>
        <v>0</v>
      </c>
      <c r="E57" s="47">
        <f>IF(E47=0,0,E47/E46)</f>
        <v>0</v>
      </c>
      <c r="F57" s="47"/>
      <c r="G57" s="48"/>
      <c r="H57" s="73"/>
    </row>
    <row r="58" spans="1:8" ht="12.75">
      <c r="A58" s="74" t="s">
        <v>23</v>
      </c>
      <c r="B58" s="46">
        <f>+H163</f>
        <v>0</v>
      </c>
      <c r="C58" s="46">
        <f>+H163</f>
        <v>0</v>
      </c>
      <c r="D58" s="46">
        <f>+H163</f>
        <v>0</v>
      </c>
      <c r="E58" s="46">
        <f>+H163</f>
        <v>0</v>
      </c>
      <c r="F58" s="46">
        <f>+H163</f>
        <v>0</v>
      </c>
      <c r="G58" s="46">
        <f>+H163</f>
        <v>0</v>
      </c>
      <c r="H58" s="73"/>
    </row>
    <row r="59" spans="1:8" ht="12.75">
      <c r="A59" s="76" t="s">
        <v>24</v>
      </c>
      <c r="B59" s="55">
        <v>0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73"/>
    </row>
    <row r="60" spans="1:12" ht="12.75">
      <c r="A60" s="76" t="s">
        <v>25</v>
      </c>
      <c r="B60" s="49">
        <f aca="true" t="shared" si="3" ref="B60:G60">(B59*B58)/100</f>
        <v>0</v>
      </c>
      <c r="C60" s="49">
        <f t="shared" si="3"/>
        <v>0</v>
      </c>
      <c r="D60" s="49">
        <f t="shared" si="3"/>
        <v>0</v>
      </c>
      <c r="E60" s="49">
        <f t="shared" si="3"/>
        <v>0</v>
      </c>
      <c r="F60" s="49">
        <f t="shared" si="3"/>
        <v>0</v>
      </c>
      <c r="G60" s="49">
        <f t="shared" si="3"/>
        <v>0</v>
      </c>
      <c r="H60" s="73"/>
      <c r="L60" s="15"/>
    </row>
    <row r="61" spans="1:8" ht="12.75">
      <c r="A61" s="79" t="s">
        <v>26</v>
      </c>
      <c r="B61" s="80"/>
      <c r="C61" s="80"/>
      <c r="D61" s="80"/>
      <c r="E61" s="80"/>
      <c r="F61" s="80"/>
      <c r="G61" s="81"/>
      <c r="H61" s="73"/>
    </row>
    <row r="62" spans="1:12" ht="12.75">
      <c r="A62" s="76" t="s">
        <v>27</v>
      </c>
      <c r="B62" s="82" t="s">
        <v>28</v>
      </c>
      <c r="C62" s="82" t="s">
        <v>28</v>
      </c>
      <c r="D62" s="82" t="s">
        <v>28</v>
      </c>
      <c r="E62" s="82" t="s">
        <v>28</v>
      </c>
      <c r="F62" s="82" t="s">
        <v>28</v>
      </c>
      <c r="G62" s="82" t="s">
        <v>28</v>
      </c>
      <c r="H62" s="83"/>
      <c r="L62" s="15"/>
    </row>
    <row r="63" spans="1:12" ht="18.75">
      <c r="A63" s="74" t="s">
        <v>29</v>
      </c>
      <c r="B63" s="40">
        <f>IF(B60=0,0,IF(B60&lt;=B57,((B45-(B45*B52/100))/B46),0))</f>
        <v>0</v>
      </c>
      <c r="C63" s="41">
        <f>IF(C60=0,0,IF(C60&lt;=C57,((C45-(C45*C52/100))/C46),0))</f>
        <v>0</v>
      </c>
      <c r="D63" s="41">
        <f>IF(D60=0,0,IF(D60&lt;=D57,((D45-(D45*D52/100))/D46),0))</f>
        <v>0</v>
      </c>
      <c r="E63" s="41">
        <f>IF(E60=0,0,IF(E60&lt;=E57,((E45-(E45*E52/100))/E46),0))</f>
        <v>0</v>
      </c>
      <c r="F63" s="41">
        <f>IF(F46=0,0,F45/F46)</f>
        <v>0</v>
      </c>
      <c r="G63" s="41">
        <f>IF(G46=0,0,G45/G46)</f>
        <v>0</v>
      </c>
      <c r="H63" s="84"/>
      <c r="I63" s="15"/>
      <c r="J63" s="15"/>
      <c r="L63" s="15"/>
    </row>
    <row r="64" spans="1:12" ht="12.75">
      <c r="A64" s="76" t="s">
        <v>30</v>
      </c>
      <c r="B64" s="40">
        <f>(B45+(B45*B52/100))/2*B55/100</f>
        <v>0</v>
      </c>
      <c r="C64" s="41">
        <f>(C45+(C45*C52/100))/2*B55/100</f>
        <v>0</v>
      </c>
      <c r="D64" s="41">
        <f>(D45+(D45*D52/100))/2*B55/100</f>
        <v>0</v>
      </c>
      <c r="E64" s="41">
        <f>(E45+(E45*E52/100))/2*B55/100</f>
        <v>0</v>
      </c>
      <c r="F64" s="41">
        <f>(F45+(F45*F52/100))/2*B55/100</f>
        <v>0</v>
      </c>
      <c r="G64" s="41">
        <f>(G45+(G45*G52/100))/2*B55/100</f>
        <v>0</v>
      </c>
      <c r="H64" s="73"/>
      <c r="L64" s="15"/>
    </row>
    <row r="65" spans="1:12" ht="12.75">
      <c r="A65" s="85" t="s">
        <v>31</v>
      </c>
      <c r="B65" s="42">
        <f aca="true" t="shared" si="4" ref="B65:G65">B64+B63</f>
        <v>0</v>
      </c>
      <c r="C65" s="42">
        <f t="shared" si="4"/>
        <v>0</v>
      </c>
      <c r="D65" s="42">
        <f t="shared" si="4"/>
        <v>0</v>
      </c>
      <c r="E65" s="42">
        <f t="shared" si="4"/>
        <v>0</v>
      </c>
      <c r="F65" s="42">
        <f t="shared" si="4"/>
        <v>0</v>
      </c>
      <c r="G65" s="43">
        <f t="shared" si="4"/>
        <v>0</v>
      </c>
      <c r="H65" s="86"/>
      <c r="I65" s="15"/>
      <c r="J65" s="15"/>
      <c r="L65" s="15"/>
    </row>
    <row r="66" spans="1:12" ht="12.75">
      <c r="A66" s="13" t="s">
        <v>32</v>
      </c>
      <c r="B66" s="44">
        <f>+(B65*B59/100)+(C65*C59/100)+(D65*D59/100)+(E65*E59/100)+(F65*F59/100)+(G65*G59/100)</f>
        <v>0</v>
      </c>
      <c r="H66" s="73"/>
      <c r="K66" s="17"/>
      <c r="L66" s="15"/>
    </row>
    <row r="67" spans="1:12" ht="12.75">
      <c r="A67" s="74" t="s">
        <v>33</v>
      </c>
      <c r="B67" s="87" t="s">
        <v>34</v>
      </c>
      <c r="C67" s="87" t="s">
        <v>34</v>
      </c>
      <c r="D67" s="87" t="s">
        <v>34</v>
      </c>
      <c r="E67" s="87" t="s">
        <v>34</v>
      </c>
      <c r="F67" s="87" t="s">
        <v>34</v>
      </c>
      <c r="G67" s="87" t="s">
        <v>34</v>
      </c>
      <c r="H67" s="88"/>
      <c r="I67" s="17"/>
      <c r="J67" s="17"/>
      <c r="K67" s="17"/>
      <c r="L67" s="15"/>
    </row>
    <row r="68" spans="1:12" ht="12.75">
      <c r="A68" s="74" t="s">
        <v>35</v>
      </c>
      <c r="B68" s="45">
        <f aca="true" t="shared" si="5" ref="B68:G68">B53</f>
        <v>0</v>
      </c>
      <c r="C68" s="46">
        <f t="shared" si="5"/>
        <v>0</v>
      </c>
      <c r="D68" s="46">
        <f t="shared" si="5"/>
        <v>0</v>
      </c>
      <c r="E68" s="46">
        <f t="shared" si="5"/>
        <v>0</v>
      </c>
      <c r="F68" s="46">
        <f t="shared" si="5"/>
        <v>0</v>
      </c>
      <c r="G68" s="46">
        <f t="shared" si="5"/>
        <v>0</v>
      </c>
      <c r="H68" s="88"/>
      <c r="I68" s="17"/>
      <c r="J68" s="17"/>
      <c r="K68" s="17"/>
      <c r="L68" s="15"/>
    </row>
    <row r="69" spans="1:11" ht="12.75">
      <c r="A69" s="76" t="s">
        <v>36</v>
      </c>
      <c r="B69" s="45">
        <f>B50*B51*B54</f>
        <v>0</v>
      </c>
      <c r="C69" s="46">
        <f>C50*C51*B54</f>
        <v>0</v>
      </c>
      <c r="D69" s="46">
        <f>D50*D51*B54</f>
        <v>0</v>
      </c>
      <c r="E69" s="46">
        <f>E50*E51*B54</f>
        <v>0</v>
      </c>
      <c r="F69" s="46">
        <f>F50*F51*B54</f>
        <v>0</v>
      </c>
      <c r="G69" s="46">
        <f>G50*G51*B54</f>
        <v>0</v>
      </c>
      <c r="H69" s="88"/>
      <c r="I69" s="17"/>
      <c r="J69" s="17"/>
      <c r="K69" s="17"/>
    </row>
    <row r="70" spans="1:11" ht="12.75">
      <c r="A70" s="76" t="s">
        <v>37</v>
      </c>
      <c r="B70" s="45">
        <f aca="true" t="shared" si="6" ref="B70:G70">B49*B45</f>
        <v>0</v>
      </c>
      <c r="C70" s="46">
        <f t="shared" si="6"/>
        <v>0</v>
      </c>
      <c r="D70" s="46">
        <f t="shared" si="6"/>
        <v>0</v>
      </c>
      <c r="E70" s="46">
        <f t="shared" si="6"/>
        <v>0</v>
      </c>
      <c r="F70" s="46">
        <f t="shared" si="6"/>
        <v>0</v>
      </c>
      <c r="G70" s="46">
        <f t="shared" si="6"/>
        <v>0</v>
      </c>
      <c r="H70" s="88"/>
      <c r="I70" s="17"/>
      <c r="J70" s="17"/>
      <c r="K70" s="17"/>
    </row>
    <row r="71" spans="1:16" ht="12.75">
      <c r="A71" s="76" t="s">
        <v>29</v>
      </c>
      <c r="B71" s="45">
        <f>IF(B60=0,0,IF(B60&gt;B57,((B45-(B45*B52/100))/B47),0))</f>
        <v>0</v>
      </c>
      <c r="C71" s="46">
        <f>IF(C60=0,0,IF(C60&gt;C57,((C45-(C45*C52/100))/C47),0))</f>
        <v>0</v>
      </c>
      <c r="D71" s="46">
        <f>IF(D60=0,0,IF(D60&gt;D57,((D45-(D45*D52/100))/D47),0))</f>
        <v>0</v>
      </c>
      <c r="E71" s="46">
        <f>IF(E60=0,0,IF(E60&gt;E57,((E45-(E45*E52/100))/E47),0))</f>
        <v>0</v>
      </c>
      <c r="F71" s="46"/>
      <c r="G71" s="46"/>
      <c r="H71" s="88"/>
      <c r="I71" s="17"/>
      <c r="J71" s="17"/>
      <c r="K71" s="17"/>
      <c r="L71" s="19"/>
      <c r="M71" s="19"/>
      <c r="N71" s="19"/>
      <c r="O71" s="19"/>
      <c r="P71" s="64"/>
    </row>
    <row r="72" spans="1:8" ht="12.75">
      <c r="A72" s="85" t="s">
        <v>38</v>
      </c>
      <c r="B72" s="47">
        <f aca="true" t="shared" si="7" ref="B72:G72">SUM(B68:B71)</f>
        <v>0</v>
      </c>
      <c r="C72" s="47">
        <f t="shared" si="7"/>
        <v>0</v>
      </c>
      <c r="D72" s="47">
        <f t="shared" si="7"/>
        <v>0</v>
      </c>
      <c r="E72" s="47">
        <f t="shared" si="7"/>
        <v>0</v>
      </c>
      <c r="F72" s="47">
        <f t="shared" si="7"/>
        <v>0</v>
      </c>
      <c r="G72" s="48">
        <f t="shared" si="7"/>
        <v>0</v>
      </c>
      <c r="H72" s="73"/>
    </row>
    <row r="73" spans="1:8" ht="12.75">
      <c r="A73" s="74" t="s">
        <v>39</v>
      </c>
      <c r="B73" s="48">
        <f>IF(B58=0,0,(B72*B60/B58)+(C72*C60/B58)+(D72*D60/B58)+(E72*E60/B58)+(F72*F60/B58)+(G72*G60/B58))</f>
        <v>0</v>
      </c>
      <c r="C73" s="49"/>
      <c r="D73" s="49"/>
      <c r="E73" s="49"/>
      <c r="F73" s="49"/>
      <c r="G73" s="49"/>
      <c r="H73" s="89"/>
    </row>
    <row r="74" spans="1:11" ht="12.75">
      <c r="A74" s="90"/>
      <c r="B74" s="49"/>
      <c r="C74" s="89"/>
      <c r="D74" s="89"/>
      <c r="E74" s="89"/>
      <c r="F74" s="89"/>
      <c r="G74" s="89"/>
      <c r="H74" s="19"/>
      <c r="I74" s="19"/>
      <c r="J74" s="19"/>
      <c r="K74" s="19"/>
    </row>
    <row r="75" spans="1:7" ht="13.5">
      <c r="A75" s="91" t="s">
        <v>40</v>
      </c>
      <c r="B75" s="92"/>
      <c r="C75" s="89"/>
      <c r="D75" s="89"/>
      <c r="E75" s="89"/>
      <c r="F75" s="89"/>
      <c r="G75" s="89"/>
    </row>
    <row r="76" spans="1:7" ht="13.5">
      <c r="A76" s="91" t="s">
        <v>41</v>
      </c>
      <c r="B76" s="92"/>
      <c r="C76" s="89"/>
      <c r="D76" s="89"/>
      <c r="E76" s="89"/>
      <c r="F76" s="89"/>
      <c r="G76" s="89"/>
    </row>
    <row r="86" ht="12.75">
      <c r="A86" s="67" t="s">
        <v>117</v>
      </c>
    </row>
    <row r="87" spans="1:12" ht="12.75">
      <c r="A87" s="93"/>
      <c r="H87" s="94" t="s">
        <v>27</v>
      </c>
      <c r="I87" s="95"/>
      <c r="K87" s="94" t="s">
        <v>42</v>
      </c>
      <c r="L87" s="95"/>
    </row>
    <row r="88" spans="1:12" ht="12.75">
      <c r="A88" s="96" t="s">
        <v>43</v>
      </c>
      <c r="B88" s="96" t="s">
        <v>44</v>
      </c>
      <c r="C88" s="97" t="s">
        <v>45</v>
      </c>
      <c r="D88" s="97" t="s">
        <v>46</v>
      </c>
      <c r="E88" s="97" t="s">
        <v>46</v>
      </c>
      <c r="F88" s="97" t="s">
        <v>47</v>
      </c>
      <c r="G88" s="97" t="s">
        <v>48</v>
      </c>
      <c r="H88" s="97" t="s">
        <v>49</v>
      </c>
      <c r="I88" s="97" t="s">
        <v>50</v>
      </c>
      <c r="J88" s="97" t="s">
        <v>51</v>
      </c>
      <c r="K88" s="98" t="s">
        <v>52</v>
      </c>
      <c r="L88" s="99" t="s">
        <v>53</v>
      </c>
    </row>
    <row r="89" spans="1:12" ht="12.75">
      <c r="A89" s="100"/>
      <c r="B89" s="101"/>
      <c r="C89" s="102" t="s">
        <v>54</v>
      </c>
      <c r="D89" s="103" t="s">
        <v>55</v>
      </c>
      <c r="E89" s="103" t="s">
        <v>56</v>
      </c>
      <c r="F89" s="102" t="s">
        <v>54</v>
      </c>
      <c r="G89" s="103" t="s">
        <v>57</v>
      </c>
      <c r="H89" s="103" t="s">
        <v>58</v>
      </c>
      <c r="I89" s="102" t="s">
        <v>58</v>
      </c>
      <c r="J89" s="103" t="s">
        <v>59</v>
      </c>
      <c r="K89" s="104" t="s">
        <v>60</v>
      </c>
      <c r="L89" s="105" t="s">
        <v>61</v>
      </c>
    </row>
    <row r="90" spans="1:12" ht="12.75">
      <c r="A90" s="74" t="s">
        <v>62</v>
      </c>
      <c r="B90" s="10">
        <v>0</v>
      </c>
      <c r="C90" s="5">
        <v>0</v>
      </c>
      <c r="D90" s="3">
        <v>0.1</v>
      </c>
      <c r="E90" s="21">
        <f>IF(B90=0,0,(C90*D90*B90))</f>
        <v>0</v>
      </c>
      <c r="F90" s="23">
        <f>((B90*C90)+E90)/2</f>
        <v>0</v>
      </c>
      <c r="G90" s="4">
        <v>15</v>
      </c>
      <c r="H90" s="21">
        <f>IF(B90=0,0,((C90*B90)-E90)/G90)</f>
        <v>0</v>
      </c>
      <c r="I90" s="22">
        <f>IF(B90=0,0,(((B90*C90)+E90)/2)*$B$55/100)</f>
        <v>0</v>
      </c>
      <c r="J90" s="56">
        <v>0.00025</v>
      </c>
      <c r="K90" s="25">
        <f aca="true" t="shared" si="8" ref="K90:K120">J90*C90*B90</f>
        <v>0</v>
      </c>
      <c r="L90" s="26">
        <f aca="true" t="shared" si="9" ref="L90:L120">F132*G132</f>
        <v>0</v>
      </c>
    </row>
    <row r="91" spans="1:12" ht="12.75">
      <c r="A91" s="76" t="s">
        <v>63</v>
      </c>
      <c r="B91" s="10">
        <v>0</v>
      </c>
      <c r="C91" s="5">
        <v>0</v>
      </c>
      <c r="D91" s="2">
        <v>0.1</v>
      </c>
      <c r="E91" s="22">
        <f aca="true" t="shared" si="10" ref="E91:E120">IF(B91=0,0,(C91*D91*B91))</f>
        <v>0</v>
      </c>
      <c r="F91" s="23">
        <f aca="true" t="shared" si="11" ref="F91:F120">((B91*C91)+E91)/2</f>
        <v>0</v>
      </c>
      <c r="G91" s="1">
        <v>15</v>
      </c>
      <c r="H91" s="22">
        <f aca="true" t="shared" si="12" ref="H91:H120">IF(B91=0,0,((C91*B91)-E91)/G91)</f>
        <v>0</v>
      </c>
      <c r="I91" s="22">
        <f aca="true" t="shared" si="13" ref="I91:I120">IF(B91=0,0,(((B91*C91)+E91)/2)*$B$55/100)</f>
        <v>0</v>
      </c>
      <c r="J91" s="57">
        <v>0.00025</v>
      </c>
      <c r="K91" s="27">
        <f t="shared" si="8"/>
        <v>0</v>
      </c>
      <c r="L91" s="28">
        <f t="shared" si="9"/>
        <v>0</v>
      </c>
    </row>
    <row r="92" spans="1:12" ht="12.75">
      <c r="A92" s="76" t="s">
        <v>64</v>
      </c>
      <c r="B92" s="10">
        <v>0</v>
      </c>
      <c r="C92" s="5">
        <v>0</v>
      </c>
      <c r="D92" s="2">
        <v>0.1</v>
      </c>
      <c r="E92" s="22">
        <f t="shared" si="10"/>
        <v>0</v>
      </c>
      <c r="F92" s="23">
        <f t="shared" si="11"/>
        <v>0</v>
      </c>
      <c r="G92" s="1">
        <v>15</v>
      </c>
      <c r="H92" s="22">
        <f t="shared" si="12"/>
        <v>0</v>
      </c>
      <c r="I92" s="22">
        <f t="shared" si="13"/>
        <v>0</v>
      </c>
      <c r="J92" s="57">
        <v>0.00025</v>
      </c>
      <c r="K92" s="27">
        <f t="shared" si="8"/>
        <v>0</v>
      </c>
      <c r="L92" s="28">
        <f t="shared" si="9"/>
        <v>0</v>
      </c>
    </row>
    <row r="93" spans="1:12" ht="12.75">
      <c r="A93" s="76" t="s">
        <v>65</v>
      </c>
      <c r="B93" s="10">
        <v>0</v>
      </c>
      <c r="C93" s="5">
        <v>0</v>
      </c>
      <c r="D93" s="2">
        <v>0</v>
      </c>
      <c r="E93" s="22">
        <f t="shared" si="10"/>
        <v>0</v>
      </c>
      <c r="F93" s="23">
        <f t="shared" si="11"/>
        <v>0</v>
      </c>
      <c r="G93" s="1">
        <v>15</v>
      </c>
      <c r="H93" s="22">
        <f t="shared" si="12"/>
        <v>0</v>
      </c>
      <c r="I93" s="22">
        <f t="shared" si="13"/>
        <v>0</v>
      </c>
      <c r="J93" s="57">
        <f>0.0001*1.15</f>
        <v>0.00011499999999999999</v>
      </c>
      <c r="K93" s="27">
        <f t="shared" si="8"/>
        <v>0</v>
      </c>
      <c r="L93" s="28">
        <f t="shared" si="9"/>
        <v>0</v>
      </c>
    </row>
    <row r="94" spans="1:12" ht="12.75">
      <c r="A94" s="76" t="s">
        <v>66</v>
      </c>
      <c r="B94" s="10">
        <v>0</v>
      </c>
      <c r="C94" s="5">
        <v>0</v>
      </c>
      <c r="D94" s="2">
        <v>0.1</v>
      </c>
      <c r="E94" s="22">
        <f t="shared" si="10"/>
        <v>0</v>
      </c>
      <c r="F94" s="23">
        <f t="shared" si="11"/>
        <v>0</v>
      </c>
      <c r="G94" s="1">
        <v>20</v>
      </c>
      <c r="H94" s="22">
        <f t="shared" si="12"/>
        <v>0</v>
      </c>
      <c r="I94" s="22">
        <f t="shared" si="13"/>
        <v>0</v>
      </c>
      <c r="J94" s="57">
        <v>0.0001</v>
      </c>
      <c r="K94" s="27">
        <f t="shared" si="8"/>
        <v>0</v>
      </c>
      <c r="L94" s="28">
        <f t="shared" si="9"/>
        <v>0</v>
      </c>
    </row>
    <row r="95" spans="1:12" ht="12.75">
      <c r="A95" s="76" t="s">
        <v>67</v>
      </c>
      <c r="B95" s="10">
        <v>0</v>
      </c>
      <c r="C95" s="5">
        <v>0</v>
      </c>
      <c r="D95" s="2">
        <v>0.1</v>
      </c>
      <c r="E95" s="22">
        <f t="shared" si="10"/>
        <v>0</v>
      </c>
      <c r="F95" s="23">
        <f t="shared" si="11"/>
        <v>0</v>
      </c>
      <c r="G95" s="1">
        <v>15</v>
      </c>
      <c r="H95" s="22">
        <f t="shared" si="12"/>
        <v>0</v>
      </c>
      <c r="I95" s="22">
        <f t="shared" si="13"/>
        <v>0</v>
      </c>
      <c r="J95" s="57">
        <v>0.00015</v>
      </c>
      <c r="K95" s="27">
        <f t="shared" si="8"/>
        <v>0</v>
      </c>
      <c r="L95" s="28">
        <f t="shared" si="9"/>
        <v>0</v>
      </c>
    </row>
    <row r="96" spans="1:12" ht="12.75">
      <c r="A96" s="76" t="s">
        <v>68</v>
      </c>
      <c r="B96" s="10">
        <v>0</v>
      </c>
      <c r="C96" s="5">
        <v>0</v>
      </c>
      <c r="D96" s="2">
        <v>0.1</v>
      </c>
      <c r="E96" s="22">
        <f t="shared" si="10"/>
        <v>0</v>
      </c>
      <c r="F96" s="23">
        <f t="shared" si="11"/>
        <v>0</v>
      </c>
      <c r="G96" s="1">
        <v>20</v>
      </c>
      <c r="H96" s="22">
        <f t="shared" si="12"/>
        <v>0</v>
      </c>
      <c r="I96" s="22">
        <f t="shared" si="13"/>
        <v>0</v>
      </c>
      <c r="J96" s="57">
        <v>0.00015</v>
      </c>
      <c r="K96" s="27">
        <f t="shared" si="8"/>
        <v>0</v>
      </c>
      <c r="L96" s="28">
        <f t="shared" si="9"/>
        <v>0</v>
      </c>
    </row>
    <row r="97" spans="1:12" ht="12.75">
      <c r="A97" s="76" t="s">
        <v>69</v>
      </c>
      <c r="B97" s="10">
        <v>0</v>
      </c>
      <c r="C97" s="5">
        <v>0</v>
      </c>
      <c r="D97" s="2">
        <v>0.1</v>
      </c>
      <c r="E97" s="22">
        <f t="shared" si="10"/>
        <v>0</v>
      </c>
      <c r="F97" s="23">
        <f t="shared" si="11"/>
        <v>0</v>
      </c>
      <c r="G97" s="1">
        <v>20</v>
      </c>
      <c r="H97" s="22">
        <f t="shared" si="12"/>
        <v>0</v>
      </c>
      <c r="I97" s="22">
        <f t="shared" si="13"/>
        <v>0</v>
      </c>
      <c r="J97" s="57">
        <v>7E-05</v>
      </c>
      <c r="K97" s="27">
        <f t="shared" si="8"/>
        <v>0</v>
      </c>
      <c r="L97" s="28">
        <f t="shared" si="9"/>
        <v>0</v>
      </c>
    </row>
    <row r="98" spans="1:12" ht="12.75">
      <c r="A98" s="76" t="s">
        <v>70</v>
      </c>
      <c r="B98" s="10">
        <v>0</v>
      </c>
      <c r="C98" s="5">
        <v>0</v>
      </c>
      <c r="D98" s="2">
        <v>0</v>
      </c>
      <c r="E98" s="22">
        <f t="shared" si="10"/>
        <v>0</v>
      </c>
      <c r="F98" s="23">
        <f t="shared" si="11"/>
        <v>0</v>
      </c>
      <c r="G98" s="1">
        <v>15</v>
      </c>
      <c r="H98" s="22">
        <f t="shared" si="12"/>
        <v>0</v>
      </c>
      <c r="I98" s="22">
        <f t="shared" si="13"/>
        <v>0</v>
      </c>
      <c r="J98" s="57">
        <f>0.0002*1.15</f>
        <v>0.00022999999999999998</v>
      </c>
      <c r="K98" s="27">
        <f t="shared" si="8"/>
        <v>0</v>
      </c>
      <c r="L98" s="28">
        <f t="shared" si="9"/>
        <v>0</v>
      </c>
    </row>
    <row r="99" spans="1:12" ht="12.75">
      <c r="A99" s="76" t="s">
        <v>71</v>
      </c>
      <c r="B99" s="10">
        <v>0</v>
      </c>
      <c r="C99" s="5">
        <v>0</v>
      </c>
      <c r="D99" s="2">
        <v>0.1</v>
      </c>
      <c r="E99" s="22">
        <f t="shared" si="10"/>
        <v>0</v>
      </c>
      <c r="F99" s="23">
        <f t="shared" si="11"/>
        <v>0</v>
      </c>
      <c r="G99" s="1">
        <v>15</v>
      </c>
      <c r="H99" s="22">
        <f t="shared" si="12"/>
        <v>0</v>
      </c>
      <c r="I99" s="22">
        <f t="shared" si="13"/>
        <v>0</v>
      </c>
      <c r="J99" s="57">
        <v>0.0002</v>
      </c>
      <c r="K99" s="27">
        <f t="shared" si="8"/>
        <v>0</v>
      </c>
      <c r="L99" s="28">
        <f t="shared" si="9"/>
        <v>0</v>
      </c>
    </row>
    <row r="100" spans="1:12" ht="12.75">
      <c r="A100" s="76" t="s">
        <v>72</v>
      </c>
      <c r="B100" s="10">
        <v>0</v>
      </c>
      <c r="C100" s="5">
        <v>0</v>
      </c>
      <c r="D100" s="2">
        <v>0.1</v>
      </c>
      <c r="E100" s="22">
        <f t="shared" si="10"/>
        <v>0</v>
      </c>
      <c r="F100" s="23">
        <f t="shared" si="11"/>
        <v>0</v>
      </c>
      <c r="G100" s="1">
        <v>15</v>
      </c>
      <c r="H100" s="22">
        <f t="shared" si="12"/>
        <v>0</v>
      </c>
      <c r="I100" s="22">
        <f t="shared" si="13"/>
        <v>0</v>
      </c>
      <c r="J100" s="57">
        <v>0.0002</v>
      </c>
      <c r="K100" s="27">
        <f t="shared" si="8"/>
        <v>0</v>
      </c>
      <c r="L100" s="28">
        <f t="shared" si="9"/>
        <v>0</v>
      </c>
    </row>
    <row r="101" spans="1:12" ht="12.75">
      <c r="A101" s="76" t="s">
        <v>73</v>
      </c>
      <c r="B101" s="10">
        <v>0</v>
      </c>
      <c r="C101" s="5">
        <v>0</v>
      </c>
      <c r="D101" s="2">
        <v>0.1</v>
      </c>
      <c r="E101" s="22">
        <f t="shared" si="10"/>
        <v>0</v>
      </c>
      <c r="F101" s="23">
        <f t="shared" si="11"/>
        <v>0</v>
      </c>
      <c r="G101" s="1">
        <v>15</v>
      </c>
      <c r="H101" s="22">
        <f t="shared" si="12"/>
        <v>0</v>
      </c>
      <c r="I101" s="22">
        <f t="shared" si="13"/>
        <v>0</v>
      </c>
      <c r="J101" s="57">
        <v>0.0002</v>
      </c>
      <c r="K101" s="27">
        <f t="shared" si="8"/>
        <v>0</v>
      </c>
      <c r="L101" s="28">
        <f t="shared" si="9"/>
        <v>0</v>
      </c>
    </row>
    <row r="102" spans="1:12" ht="12.75">
      <c r="A102" s="76" t="s">
        <v>74</v>
      </c>
      <c r="B102" s="10">
        <v>0</v>
      </c>
      <c r="C102" s="5">
        <v>0</v>
      </c>
      <c r="D102" s="2">
        <v>0.1</v>
      </c>
      <c r="E102" s="22">
        <f t="shared" si="10"/>
        <v>0</v>
      </c>
      <c r="F102" s="23">
        <f t="shared" si="11"/>
        <v>0</v>
      </c>
      <c r="G102" s="1">
        <v>15</v>
      </c>
      <c r="H102" s="22">
        <f t="shared" si="12"/>
        <v>0</v>
      </c>
      <c r="I102" s="22">
        <f t="shared" si="13"/>
        <v>0</v>
      </c>
      <c r="J102" s="57">
        <v>0.00025</v>
      </c>
      <c r="K102" s="27">
        <f t="shared" si="8"/>
        <v>0</v>
      </c>
      <c r="L102" s="28">
        <f t="shared" si="9"/>
        <v>0</v>
      </c>
    </row>
    <row r="103" spans="1:12" ht="12.75">
      <c r="A103" s="76" t="s">
        <v>75</v>
      </c>
      <c r="B103" s="10">
        <v>0</v>
      </c>
      <c r="C103" s="5">
        <v>0</v>
      </c>
      <c r="D103" s="2">
        <v>0.1</v>
      </c>
      <c r="E103" s="22">
        <f t="shared" si="10"/>
        <v>0</v>
      </c>
      <c r="F103" s="23">
        <f t="shared" si="11"/>
        <v>0</v>
      </c>
      <c r="G103" s="1">
        <v>10</v>
      </c>
      <c r="H103" s="22">
        <f t="shared" si="12"/>
        <v>0</v>
      </c>
      <c r="I103" s="22">
        <f t="shared" si="13"/>
        <v>0</v>
      </c>
      <c r="J103" s="57">
        <v>0.0002</v>
      </c>
      <c r="K103" s="27">
        <f t="shared" si="8"/>
        <v>0</v>
      </c>
      <c r="L103" s="28">
        <f t="shared" si="9"/>
        <v>0</v>
      </c>
    </row>
    <row r="104" spans="1:12" ht="12.75">
      <c r="A104" s="137" t="s">
        <v>116</v>
      </c>
      <c r="B104" s="10">
        <v>0</v>
      </c>
      <c r="C104" s="5">
        <v>0</v>
      </c>
      <c r="D104" s="2">
        <v>0.1</v>
      </c>
      <c r="E104" s="22">
        <f t="shared" si="10"/>
        <v>0</v>
      </c>
      <c r="F104" s="23">
        <f t="shared" si="11"/>
        <v>0</v>
      </c>
      <c r="G104" s="1">
        <v>15</v>
      </c>
      <c r="H104" s="22">
        <f t="shared" si="12"/>
        <v>0</v>
      </c>
      <c r="I104" s="22">
        <f t="shared" si="13"/>
        <v>0</v>
      </c>
      <c r="J104" s="57">
        <v>0.00025</v>
      </c>
      <c r="K104" s="27">
        <f t="shared" si="8"/>
        <v>0</v>
      </c>
      <c r="L104" s="28">
        <f t="shared" si="9"/>
        <v>0</v>
      </c>
    </row>
    <row r="105" spans="1:12" ht="12.75">
      <c r="A105" s="137" t="s">
        <v>76</v>
      </c>
      <c r="B105" s="10">
        <v>0</v>
      </c>
      <c r="C105" s="5">
        <v>0</v>
      </c>
      <c r="D105" s="2">
        <v>0.1</v>
      </c>
      <c r="E105" s="22">
        <f t="shared" si="10"/>
        <v>0</v>
      </c>
      <c r="F105" s="23">
        <f t="shared" si="11"/>
        <v>0</v>
      </c>
      <c r="G105" s="1">
        <v>15</v>
      </c>
      <c r="H105" s="22">
        <f t="shared" si="12"/>
        <v>0</v>
      </c>
      <c r="I105" s="22">
        <f t="shared" si="13"/>
        <v>0</v>
      </c>
      <c r="J105" s="57">
        <v>0.0003</v>
      </c>
      <c r="K105" s="27">
        <f t="shared" si="8"/>
        <v>0</v>
      </c>
      <c r="L105" s="28">
        <f t="shared" si="9"/>
        <v>0</v>
      </c>
    </row>
    <row r="106" spans="1:12" ht="12.75">
      <c r="A106" s="137" t="s">
        <v>76</v>
      </c>
      <c r="B106" s="10">
        <v>0</v>
      </c>
      <c r="C106" s="5">
        <v>0</v>
      </c>
      <c r="D106" s="2">
        <v>0.1</v>
      </c>
      <c r="E106" s="22">
        <f t="shared" si="10"/>
        <v>0</v>
      </c>
      <c r="F106" s="23">
        <f t="shared" si="11"/>
        <v>0</v>
      </c>
      <c r="G106" s="1">
        <v>15</v>
      </c>
      <c r="H106" s="22">
        <f t="shared" si="12"/>
        <v>0</v>
      </c>
      <c r="I106" s="22">
        <f t="shared" si="13"/>
        <v>0</v>
      </c>
      <c r="J106" s="57">
        <v>0.0003</v>
      </c>
      <c r="K106" s="27">
        <f t="shared" si="8"/>
        <v>0</v>
      </c>
      <c r="L106" s="28">
        <f t="shared" si="9"/>
        <v>0</v>
      </c>
    </row>
    <row r="107" spans="1:12" ht="12.75">
      <c r="A107" s="137" t="s">
        <v>76</v>
      </c>
      <c r="B107" s="10">
        <v>0</v>
      </c>
      <c r="C107" s="5">
        <v>0</v>
      </c>
      <c r="D107" s="2">
        <v>0.1</v>
      </c>
      <c r="E107" s="22">
        <f t="shared" si="10"/>
        <v>0</v>
      </c>
      <c r="F107" s="23">
        <f t="shared" si="11"/>
        <v>0</v>
      </c>
      <c r="G107" s="1">
        <v>15</v>
      </c>
      <c r="H107" s="22">
        <f t="shared" si="12"/>
        <v>0</v>
      </c>
      <c r="I107" s="22">
        <f t="shared" si="13"/>
        <v>0</v>
      </c>
      <c r="J107" s="57">
        <v>0.00025</v>
      </c>
      <c r="K107" s="27">
        <f t="shared" si="8"/>
        <v>0</v>
      </c>
      <c r="L107" s="28">
        <f t="shared" si="9"/>
        <v>0</v>
      </c>
    </row>
    <row r="108" spans="1:12" ht="12.75">
      <c r="A108" s="137" t="s">
        <v>76</v>
      </c>
      <c r="B108" s="10">
        <v>0</v>
      </c>
      <c r="C108" s="5">
        <v>0</v>
      </c>
      <c r="D108" s="2">
        <v>0.1</v>
      </c>
      <c r="E108" s="22">
        <f t="shared" si="10"/>
        <v>0</v>
      </c>
      <c r="F108" s="23">
        <f t="shared" si="11"/>
        <v>0</v>
      </c>
      <c r="G108" s="1">
        <v>15</v>
      </c>
      <c r="H108" s="22">
        <f t="shared" si="12"/>
        <v>0</v>
      </c>
      <c r="I108" s="22">
        <f t="shared" si="13"/>
        <v>0</v>
      </c>
      <c r="J108" s="57">
        <v>0.00025</v>
      </c>
      <c r="K108" s="27">
        <f t="shared" si="8"/>
        <v>0</v>
      </c>
      <c r="L108" s="28">
        <f t="shared" si="9"/>
        <v>0</v>
      </c>
    </row>
    <row r="109" spans="1:12" ht="12.75">
      <c r="A109" s="137" t="s">
        <v>76</v>
      </c>
      <c r="B109" s="10">
        <v>0</v>
      </c>
      <c r="C109" s="5">
        <v>0</v>
      </c>
      <c r="D109" s="2">
        <v>0.1</v>
      </c>
      <c r="E109" s="22">
        <f t="shared" si="10"/>
        <v>0</v>
      </c>
      <c r="F109" s="23">
        <f t="shared" si="11"/>
        <v>0</v>
      </c>
      <c r="G109" s="1">
        <v>15</v>
      </c>
      <c r="H109" s="22">
        <f t="shared" si="12"/>
        <v>0</v>
      </c>
      <c r="I109" s="22">
        <f t="shared" si="13"/>
        <v>0</v>
      </c>
      <c r="J109" s="57">
        <v>0</v>
      </c>
      <c r="K109" s="27">
        <f t="shared" si="8"/>
        <v>0</v>
      </c>
      <c r="L109" s="28">
        <f t="shared" si="9"/>
        <v>0</v>
      </c>
    </row>
    <row r="110" spans="1:12" ht="12.75">
      <c r="A110" s="137" t="s">
        <v>76</v>
      </c>
      <c r="B110" s="10">
        <v>0</v>
      </c>
      <c r="C110" s="5">
        <v>0</v>
      </c>
      <c r="D110" s="2">
        <v>0.1</v>
      </c>
      <c r="E110" s="22">
        <f t="shared" si="10"/>
        <v>0</v>
      </c>
      <c r="F110" s="23">
        <f t="shared" si="11"/>
        <v>0</v>
      </c>
      <c r="G110" s="1">
        <v>15</v>
      </c>
      <c r="H110" s="22">
        <f t="shared" si="12"/>
        <v>0</v>
      </c>
      <c r="I110" s="22">
        <f t="shared" si="13"/>
        <v>0</v>
      </c>
      <c r="J110" s="57">
        <v>0</v>
      </c>
      <c r="K110" s="27">
        <f t="shared" si="8"/>
        <v>0</v>
      </c>
      <c r="L110" s="28">
        <f t="shared" si="9"/>
        <v>0</v>
      </c>
    </row>
    <row r="111" spans="1:12" ht="12.75">
      <c r="A111" s="137" t="s">
        <v>76</v>
      </c>
      <c r="B111" s="10">
        <v>0</v>
      </c>
      <c r="C111" s="5">
        <v>0</v>
      </c>
      <c r="D111" s="2">
        <v>0.1</v>
      </c>
      <c r="E111" s="22">
        <f t="shared" si="10"/>
        <v>0</v>
      </c>
      <c r="F111" s="23">
        <f t="shared" si="11"/>
        <v>0</v>
      </c>
      <c r="G111" s="1">
        <v>15</v>
      </c>
      <c r="H111" s="22">
        <f t="shared" si="12"/>
        <v>0</v>
      </c>
      <c r="I111" s="22">
        <f t="shared" si="13"/>
        <v>0</v>
      </c>
      <c r="J111" s="57">
        <v>0</v>
      </c>
      <c r="K111" s="27">
        <f t="shared" si="8"/>
        <v>0</v>
      </c>
      <c r="L111" s="28">
        <f t="shared" si="9"/>
        <v>0</v>
      </c>
    </row>
    <row r="112" spans="1:12" s="64" customFormat="1" ht="12.75">
      <c r="A112" s="137" t="s">
        <v>76</v>
      </c>
      <c r="B112" s="10">
        <v>0</v>
      </c>
      <c r="C112" s="5">
        <v>0</v>
      </c>
      <c r="D112" s="2">
        <v>0.1</v>
      </c>
      <c r="E112" s="22">
        <f t="shared" si="10"/>
        <v>0</v>
      </c>
      <c r="F112" s="23">
        <f t="shared" si="11"/>
        <v>0</v>
      </c>
      <c r="G112" s="1">
        <v>15</v>
      </c>
      <c r="H112" s="22">
        <f t="shared" si="12"/>
        <v>0</v>
      </c>
      <c r="I112" s="22">
        <f t="shared" si="13"/>
        <v>0</v>
      </c>
      <c r="J112" s="57">
        <v>0</v>
      </c>
      <c r="K112" s="27">
        <f t="shared" si="8"/>
        <v>0</v>
      </c>
      <c r="L112" s="28">
        <f t="shared" si="9"/>
        <v>0</v>
      </c>
    </row>
    <row r="113" spans="1:12" s="64" customFormat="1" ht="12.75">
      <c r="A113" s="137" t="s">
        <v>76</v>
      </c>
      <c r="B113" s="10">
        <v>0</v>
      </c>
      <c r="C113" s="5">
        <v>0</v>
      </c>
      <c r="D113" s="2">
        <v>0.1</v>
      </c>
      <c r="E113" s="22">
        <f t="shared" si="10"/>
        <v>0</v>
      </c>
      <c r="F113" s="23">
        <f t="shared" si="11"/>
        <v>0</v>
      </c>
      <c r="G113" s="1">
        <v>15</v>
      </c>
      <c r="H113" s="22">
        <f t="shared" si="12"/>
        <v>0</v>
      </c>
      <c r="I113" s="22">
        <f t="shared" si="13"/>
        <v>0</v>
      </c>
      <c r="J113" s="57">
        <v>0</v>
      </c>
      <c r="K113" s="27">
        <f t="shared" si="8"/>
        <v>0</v>
      </c>
      <c r="L113" s="28">
        <f t="shared" si="9"/>
        <v>0</v>
      </c>
    </row>
    <row r="114" spans="1:16" s="64" customFormat="1" ht="12.75">
      <c r="A114" s="137" t="s">
        <v>76</v>
      </c>
      <c r="B114" s="10">
        <v>0</v>
      </c>
      <c r="C114" s="5">
        <v>0</v>
      </c>
      <c r="D114" s="2">
        <v>0.1</v>
      </c>
      <c r="E114" s="22">
        <f t="shared" si="10"/>
        <v>0</v>
      </c>
      <c r="F114" s="23">
        <f t="shared" si="11"/>
        <v>0</v>
      </c>
      <c r="G114" s="1">
        <v>15</v>
      </c>
      <c r="H114" s="22">
        <f t="shared" si="12"/>
        <v>0</v>
      </c>
      <c r="I114" s="22">
        <f t="shared" si="13"/>
        <v>0</v>
      </c>
      <c r="J114" s="57">
        <v>0</v>
      </c>
      <c r="K114" s="27">
        <f t="shared" si="8"/>
        <v>0</v>
      </c>
      <c r="L114" s="28">
        <f t="shared" si="9"/>
        <v>0</v>
      </c>
      <c r="M114" s="89"/>
      <c r="N114" s="89"/>
      <c r="O114" s="89"/>
      <c r="P114" s="13"/>
    </row>
    <row r="115" spans="1:13" ht="12.75">
      <c r="A115" s="137" t="s">
        <v>76</v>
      </c>
      <c r="B115" s="10">
        <v>0</v>
      </c>
      <c r="C115" s="5">
        <v>0</v>
      </c>
      <c r="D115" s="2">
        <v>0.1</v>
      </c>
      <c r="E115" s="22">
        <f t="shared" si="10"/>
        <v>0</v>
      </c>
      <c r="F115" s="23">
        <f t="shared" si="11"/>
        <v>0</v>
      </c>
      <c r="G115" s="1">
        <v>15</v>
      </c>
      <c r="H115" s="22">
        <f t="shared" si="12"/>
        <v>0</v>
      </c>
      <c r="I115" s="22">
        <f t="shared" si="13"/>
        <v>0</v>
      </c>
      <c r="J115" s="57">
        <v>0</v>
      </c>
      <c r="K115" s="27">
        <f t="shared" si="8"/>
        <v>0</v>
      </c>
      <c r="L115" s="28">
        <f t="shared" si="9"/>
        <v>0</v>
      </c>
      <c r="M115" s="64"/>
    </row>
    <row r="116" spans="1:16" ht="12.75">
      <c r="A116" s="137" t="s">
        <v>76</v>
      </c>
      <c r="B116" s="10">
        <v>0</v>
      </c>
      <c r="C116" s="5">
        <v>0</v>
      </c>
      <c r="D116" s="2">
        <v>0.1</v>
      </c>
      <c r="E116" s="22">
        <f t="shared" si="10"/>
        <v>0</v>
      </c>
      <c r="F116" s="23">
        <f t="shared" si="11"/>
        <v>0</v>
      </c>
      <c r="G116" s="1">
        <v>15</v>
      </c>
      <c r="H116" s="22">
        <f t="shared" si="12"/>
        <v>0</v>
      </c>
      <c r="I116" s="22">
        <f t="shared" si="13"/>
        <v>0</v>
      </c>
      <c r="J116" s="57">
        <v>0</v>
      </c>
      <c r="K116" s="27">
        <f t="shared" si="8"/>
        <v>0</v>
      </c>
      <c r="L116" s="28">
        <f t="shared" si="9"/>
        <v>0</v>
      </c>
      <c r="M116" s="92"/>
      <c r="O116" s="11" t="s">
        <v>77</v>
      </c>
      <c r="P116" s="12" t="s">
        <v>78</v>
      </c>
    </row>
    <row r="117" spans="1:16" ht="12.75">
      <c r="A117" s="137" t="s">
        <v>76</v>
      </c>
      <c r="B117" s="10">
        <v>0</v>
      </c>
      <c r="C117" s="5">
        <v>0</v>
      </c>
      <c r="D117" s="2">
        <v>0.1</v>
      </c>
      <c r="E117" s="22">
        <f t="shared" si="10"/>
        <v>0</v>
      </c>
      <c r="F117" s="23">
        <f t="shared" si="11"/>
        <v>0</v>
      </c>
      <c r="G117" s="1">
        <v>15</v>
      </c>
      <c r="H117" s="22">
        <f t="shared" si="12"/>
        <v>0</v>
      </c>
      <c r="I117" s="22">
        <f t="shared" si="13"/>
        <v>0</v>
      </c>
      <c r="J117" s="57">
        <v>0</v>
      </c>
      <c r="K117" s="27">
        <f t="shared" si="8"/>
        <v>0</v>
      </c>
      <c r="L117" s="28">
        <f t="shared" si="9"/>
        <v>0</v>
      </c>
      <c r="M117" s="92"/>
      <c r="O117" s="11" t="s">
        <v>61</v>
      </c>
      <c r="P117" s="14" t="s">
        <v>61</v>
      </c>
    </row>
    <row r="118" spans="1:16" ht="12.75">
      <c r="A118" s="137" t="s">
        <v>76</v>
      </c>
      <c r="B118" s="10">
        <v>0</v>
      </c>
      <c r="C118" s="5">
        <v>0</v>
      </c>
      <c r="D118" s="2">
        <v>0.1</v>
      </c>
      <c r="E118" s="22">
        <f t="shared" si="10"/>
        <v>0</v>
      </c>
      <c r="F118" s="23">
        <f t="shared" si="11"/>
        <v>0</v>
      </c>
      <c r="G118" s="1">
        <v>15</v>
      </c>
      <c r="H118" s="22">
        <f t="shared" si="12"/>
        <v>0</v>
      </c>
      <c r="I118" s="22">
        <f t="shared" si="13"/>
        <v>0</v>
      </c>
      <c r="J118" s="57">
        <v>0</v>
      </c>
      <c r="K118" s="27">
        <f t="shared" si="8"/>
        <v>0</v>
      </c>
      <c r="L118" s="28">
        <f t="shared" si="9"/>
        <v>0</v>
      </c>
      <c r="M118" s="92"/>
      <c r="O118" s="15">
        <f aca="true" t="shared" si="14" ref="O118:O148">IF(B90=0,0,$B$66+H90+I90)</f>
        <v>0</v>
      </c>
      <c r="P118" s="16">
        <f aca="true" t="shared" si="15" ref="P118:P148">G132*J132</f>
        <v>0</v>
      </c>
    </row>
    <row r="119" spans="1:16" ht="12.75">
      <c r="A119" s="137" t="s">
        <v>76</v>
      </c>
      <c r="B119" s="10">
        <v>0</v>
      </c>
      <c r="C119" s="5">
        <v>0</v>
      </c>
      <c r="D119" s="2">
        <v>0.1</v>
      </c>
      <c r="E119" s="22">
        <f t="shared" si="10"/>
        <v>0</v>
      </c>
      <c r="F119" s="23">
        <f t="shared" si="11"/>
        <v>0</v>
      </c>
      <c r="G119" s="1">
        <v>15</v>
      </c>
      <c r="H119" s="22">
        <f t="shared" si="12"/>
        <v>0</v>
      </c>
      <c r="I119" s="22">
        <f t="shared" si="13"/>
        <v>0</v>
      </c>
      <c r="J119" s="57">
        <v>0</v>
      </c>
      <c r="K119" s="27">
        <f t="shared" si="8"/>
        <v>0</v>
      </c>
      <c r="L119" s="28">
        <f t="shared" si="9"/>
        <v>0</v>
      </c>
      <c r="M119" s="92"/>
      <c r="O119" s="15">
        <f t="shared" si="14"/>
        <v>0</v>
      </c>
      <c r="P119" s="17">
        <f t="shared" si="15"/>
        <v>0</v>
      </c>
    </row>
    <row r="120" spans="1:16" ht="12.75">
      <c r="A120" s="137" t="s">
        <v>76</v>
      </c>
      <c r="B120" s="10">
        <v>0</v>
      </c>
      <c r="C120" s="5">
        <v>0</v>
      </c>
      <c r="D120" s="2">
        <v>0.1</v>
      </c>
      <c r="E120" s="22">
        <f t="shared" si="10"/>
        <v>0</v>
      </c>
      <c r="F120" s="23">
        <f t="shared" si="11"/>
        <v>0</v>
      </c>
      <c r="G120" s="1">
        <v>15</v>
      </c>
      <c r="H120" s="22">
        <f t="shared" si="12"/>
        <v>0</v>
      </c>
      <c r="I120" s="22">
        <f t="shared" si="13"/>
        <v>0</v>
      </c>
      <c r="J120" s="57">
        <v>0</v>
      </c>
      <c r="K120" s="27">
        <f t="shared" si="8"/>
        <v>0</v>
      </c>
      <c r="L120" s="28">
        <f t="shared" si="9"/>
        <v>0</v>
      </c>
      <c r="M120" s="92"/>
      <c r="O120" s="15">
        <f t="shared" si="14"/>
        <v>0</v>
      </c>
      <c r="P120" s="17">
        <f t="shared" si="15"/>
        <v>0</v>
      </c>
    </row>
    <row r="121" spans="1:16" ht="12.75">
      <c r="A121" s="106" t="s">
        <v>79</v>
      </c>
      <c r="B121" s="107"/>
      <c r="C121" s="108"/>
      <c r="D121" s="108"/>
      <c r="E121" s="24">
        <f>SUM(E90:E120)</f>
        <v>0</v>
      </c>
      <c r="F121" s="24">
        <f>SUM(F90:F120)</f>
        <v>0</v>
      </c>
      <c r="G121" s="108"/>
      <c r="H121" s="24">
        <f>SUM(H90:H120)</f>
        <v>0</v>
      </c>
      <c r="I121" s="24">
        <f>SUM(I90:I120)</f>
        <v>0</v>
      </c>
      <c r="J121" s="108"/>
      <c r="K121" s="29"/>
      <c r="L121" s="30">
        <f>SUM(L90:L120)</f>
        <v>0</v>
      </c>
      <c r="M121" s="92"/>
      <c r="O121" s="15">
        <f t="shared" si="14"/>
        <v>0</v>
      </c>
      <c r="P121" s="17">
        <f t="shared" si="15"/>
        <v>0</v>
      </c>
    </row>
    <row r="122" spans="13:16" ht="12.75">
      <c r="M122" s="92"/>
      <c r="O122" s="15">
        <f t="shared" si="14"/>
        <v>0</v>
      </c>
      <c r="P122" s="17">
        <f t="shared" si="15"/>
        <v>0</v>
      </c>
    </row>
    <row r="123" spans="13:16" ht="12.75">
      <c r="M123" s="92"/>
      <c r="O123" s="15">
        <f t="shared" si="14"/>
        <v>0</v>
      </c>
      <c r="P123" s="17">
        <f t="shared" si="15"/>
        <v>0</v>
      </c>
    </row>
    <row r="124" spans="13:16" ht="12.75">
      <c r="M124" s="92"/>
      <c r="O124" s="15">
        <f t="shared" si="14"/>
        <v>0</v>
      </c>
      <c r="P124" s="17">
        <f t="shared" si="15"/>
        <v>0</v>
      </c>
    </row>
    <row r="125" spans="13:16" ht="12.75">
      <c r="M125" s="92"/>
      <c r="O125" s="15">
        <f t="shared" si="14"/>
        <v>0</v>
      </c>
      <c r="P125" s="17">
        <f t="shared" si="15"/>
        <v>0</v>
      </c>
    </row>
    <row r="126" spans="13:16" ht="12.75">
      <c r="M126" s="92"/>
      <c r="O126" s="15">
        <f t="shared" si="14"/>
        <v>0</v>
      </c>
      <c r="P126" s="17">
        <f t="shared" si="15"/>
        <v>0</v>
      </c>
    </row>
    <row r="127" spans="11:16" ht="12.75">
      <c r="K127" s="19"/>
      <c r="M127" s="92"/>
      <c r="O127" s="15">
        <f t="shared" si="14"/>
        <v>0</v>
      </c>
      <c r="P127" s="17">
        <f t="shared" si="15"/>
        <v>0</v>
      </c>
    </row>
    <row r="128" spans="1:16" ht="12.75">
      <c r="A128" s="67" t="s">
        <v>80</v>
      </c>
      <c r="B128" s="92"/>
      <c r="C128" s="89"/>
      <c r="D128" s="89"/>
      <c r="E128" s="64"/>
      <c r="F128" s="89"/>
      <c r="G128" s="89"/>
      <c r="H128" s="89"/>
      <c r="I128" s="89"/>
      <c r="J128" s="89"/>
      <c r="K128" s="89"/>
      <c r="M128" s="92"/>
      <c r="O128" s="15">
        <f t="shared" si="14"/>
        <v>0</v>
      </c>
      <c r="P128" s="17">
        <f t="shared" si="15"/>
        <v>0</v>
      </c>
    </row>
    <row r="129" spans="2:16" ht="12.75">
      <c r="B129" s="138" t="s">
        <v>81</v>
      </c>
      <c r="C129" s="139"/>
      <c r="D129" s="139"/>
      <c r="E129" s="139"/>
      <c r="F129" s="139"/>
      <c r="G129" s="139"/>
      <c r="H129" s="139"/>
      <c r="I129" s="139"/>
      <c r="J129" s="140"/>
      <c r="K129" s="109"/>
      <c r="M129" s="92"/>
      <c r="O129" s="15">
        <f t="shared" si="14"/>
        <v>0</v>
      </c>
      <c r="P129" s="17">
        <f t="shared" si="15"/>
        <v>0</v>
      </c>
    </row>
    <row r="130" spans="1:16" ht="12.75">
      <c r="A130" s="96" t="s">
        <v>43</v>
      </c>
      <c r="B130" s="110" t="s">
        <v>52</v>
      </c>
      <c r="C130" s="97" t="s">
        <v>82</v>
      </c>
      <c r="D130" s="97" t="s">
        <v>83</v>
      </c>
      <c r="E130" s="97" t="s">
        <v>84</v>
      </c>
      <c r="F130" s="97" t="s">
        <v>83</v>
      </c>
      <c r="G130" s="96" t="s">
        <v>85</v>
      </c>
      <c r="H130" s="98" t="s">
        <v>86</v>
      </c>
      <c r="I130" s="96" t="s">
        <v>87</v>
      </c>
      <c r="J130" s="97" t="s">
        <v>88</v>
      </c>
      <c r="K130" s="111"/>
      <c r="M130" s="92"/>
      <c r="O130" s="15">
        <f t="shared" si="14"/>
        <v>0</v>
      </c>
      <c r="P130" s="17">
        <f t="shared" si="15"/>
        <v>0</v>
      </c>
    </row>
    <row r="131" spans="1:16" ht="12.75">
      <c r="A131" s="100"/>
      <c r="B131" s="101" t="s">
        <v>60</v>
      </c>
      <c r="C131" s="112" t="s">
        <v>60</v>
      </c>
      <c r="D131" s="102" t="s">
        <v>60</v>
      </c>
      <c r="E131" s="112" t="s">
        <v>89</v>
      </c>
      <c r="F131" s="112" t="s">
        <v>90</v>
      </c>
      <c r="G131" s="101" t="s">
        <v>91</v>
      </c>
      <c r="H131" s="113" t="s">
        <v>92</v>
      </c>
      <c r="I131" s="114" t="s">
        <v>93</v>
      </c>
      <c r="J131" s="103" t="s">
        <v>90</v>
      </c>
      <c r="K131" s="111"/>
      <c r="M131" s="92"/>
      <c r="O131" s="15">
        <f t="shared" si="14"/>
        <v>0</v>
      </c>
      <c r="P131" s="17">
        <f t="shared" si="15"/>
        <v>0</v>
      </c>
    </row>
    <row r="132" spans="1:16" ht="12.75">
      <c r="A132" s="115" t="str">
        <f aca="true" t="shared" si="16" ref="A132:A163">A90</f>
        <v>ARADO REJAS</v>
      </c>
      <c r="B132" s="31">
        <f aca="true" t="shared" si="17" ref="B132:B162">+K90</f>
        <v>0</v>
      </c>
      <c r="C132" s="16">
        <f aca="true" t="shared" si="18" ref="C132:C162">$B$73</f>
        <v>0</v>
      </c>
      <c r="D132" s="32">
        <f aca="true" t="shared" si="19" ref="D132:D162">IF(B132=0,0,+K90+C132)</f>
        <v>0</v>
      </c>
      <c r="E132" s="6">
        <v>0</v>
      </c>
      <c r="F132" s="35">
        <f aca="true" t="shared" si="20" ref="F132:F162">D132*E132</f>
        <v>0</v>
      </c>
      <c r="G132" s="9">
        <v>0</v>
      </c>
      <c r="H132" s="17">
        <f aca="true" t="shared" si="21" ref="H132:H143">E132*G132</f>
        <v>0</v>
      </c>
      <c r="I132" s="58">
        <v>1</v>
      </c>
      <c r="J132" s="16">
        <f aca="true" t="shared" si="22" ref="J132:J162">I132*$B$54*$B$56</f>
        <v>0</v>
      </c>
      <c r="K132" s="116"/>
      <c r="M132" s="92"/>
      <c r="O132" s="15">
        <f t="shared" si="14"/>
        <v>0</v>
      </c>
      <c r="P132" s="17">
        <f t="shared" si="15"/>
        <v>0</v>
      </c>
    </row>
    <row r="133" spans="1:16" ht="12.75">
      <c r="A133" s="117" t="str">
        <f t="shared" si="16"/>
        <v>ARADO DISCOS</v>
      </c>
      <c r="B133" s="31">
        <f t="shared" si="17"/>
        <v>0</v>
      </c>
      <c r="C133" s="33">
        <f t="shared" si="18"/>
        <v>0</v>
      </c>
      <c r="D133" s="32">
        <f t="shared" si="19"/>
        <v>0</v>
      </c>
      <c r="E133" s="8">
        <v>0</v>
      </c>
      <c r="F133" s="36">
        <f t="shared" si="20"/>
        <v>0</v>
      </c>
      <c r="G133" s="7">
        <v>0</v>
      </c>
      <c r="H133" s="17">
        <f t="shared" si="21"/>
        <v>0</v>
      </c>
      <c r="I133" s="59">
        <v>0.95</v>
      </c>
      <c r="J133" s="17">
        <f t="shared" si="22"/>
        <v>0</v>
      </c>
      <c r="K133" s="116"/>
      <c r="M133" s="92"/>
      <c r="O133" s="15">
        <f t="shared" si="14"/>
        <v>0</v>
      </c>
      <c r="P133" s="17">
        <f t="shared" si="15"/>
        <v>0</v>
      </c>
    </row>
    <row r="134" spans="1:16" ht="12.75">
      <c r="A134" s="117" t="str">
        <f t="shared" si="16"/>
        <v>CINCEL</v>
      </c>
      <c r="B134" s="31">
        <f t="shared" si="17"/>
        <v>0</v>
      </c>
      <c r="C134" s="33">
        <f t="shared" si="18"/>
        <v>0</v>
      </c>
      <c r="D134" s="32">
        <f t="shared" si="19"/>
        <v>0</v>
      </c>
      <c r="E134" s="8">
        <v>0</v>
      </c>
      <c r="F134" s="36">
        <f t="shared" si="20"/>
        <v>0</v>
      </c>
      <c r="G134" s="7">
        <v>0</v>
      </c>
      <c r="H134" s="17">
        <f t="shared" si="21"/>
        <v>0</v>
      </c>
      <c r="I134" s="59">
        <v>1</v>
      </c>
      <c r="J134" s="17">
        <f t="shared" si="22"/>
        <v>0</v>
      </c>
      <c r="K134" s="116"/>
      <c r="M134" s="92"/>
      <c r="O134" s="15">
        <f t="shared" si="14"/>
        <v>0</v>
      </c>
      <c r="P134" s="17">
        <f t="shared" si="15"/>
        <v>0</v>
      </c>
    </row>
    <row r="135" spans="1:16" ht="12.75">
      <c r="A135" s="117" t="str">
        <f t="shared" si="16"/>
        <v>RASTRA DISCOS</v>
      </c>
      <c r="B135" s="31">
        <f t="shared" si="17"/>
        <v>0</v>
      </c>
      <c r="C135" s="33">
        <f t="shared" si="18"/>
        <v>0</v>
      </c>
      <c r="D135" s="32">
        <f t="shared" si="19"/>
        <v>0</v>
      </c>
      <c r="E135" s="8">
        <v>0</v>
      </c>
      <c r="F135" s="36">
        <f t="shared" si="20"/>
        <v>0</v>
      </c>
      <c r="G135" s="7">
        <v>0</v>
      </c>
      <c r="H135" s="17">
        <f t="shared" si="21"/>
        <v>0</v>
      </c>
      <c r="I135" s="59">
        <v>0.6</v>
      </c>
      <c r="J135" s="17">
        <f t="shared" si="22"/>
        <v>0</v>
      </c>
      <c r="K135" s="116"/>
      <c r="M135" s="92"/>
      <c r="O135" s="15">
        <f t="shared" si="14"/>
        <v>0</v>
      </c>
      <c r="P135" s="17">
        <f t="shared" si="15"/>
        <v>0</v>
      </c>
    </row>
    <row r="136" spans="1:16" ht="12.75">
      <c r="A136" s="117" t="str">
        <f t="shared" si="16"/>
        <v>RASTRA EXCENTRICO</v>
      </c>
      <c r="B136" s="31">
        <f t="shared" si="17"/>
        <v>0</v>
      </c>
      <c r="C136" s="33">
        <f t="shared" si="18"/>
        <v>0</v>
      </c>
      <c r="D136" s="32">
        <f t="shared" si="19"/>
        <v>0</v>
      </c>
      <c r="E136" s="8">
        <v>0</v>
      </c>
      <c r="F136" s="36">
        <f t="shared" si="20"/>
        <v>0</v>
      </c>
      <c r="G136" s="7">
        <v>0</v>
      </c>
      <c r="H136" s="17">
        <f t="shared" si="21"/>
        <v>0</v>
      </c>
      <c r="I136" s="59">
        <v>0.9</v>
      </c>
      <c r="J136" s="17">
        <f t="shared" si="22"/>
        <v>0</v>
      </c>
      <c r="K136" s="116"/>
      <c r="M136" s="92"/>
      <c r="O136" s="15">
        <f t="shared" si="14"/>
        <v>0</v>
      </c>
      <c r="P136" s="17">
        <f t="shared" si="15"/>
        <v>0</v>
      </c>
    </row>
    <row r="137" spans="1:16" ht="12.75">
      <c r="A137" s="117" t="str">
        <f t="shared" si="16"/>
        <v>DESENCONTRADA</v>
      </c>
      <c r="B137" s="31">
        <f t="shared" si="17"/>
        <v>0</v>
      </c>
      <c r="C137" s="33">
        <f t="shared" si="18"/>
        <v>0</v>
      </c>
      <c r="D137" s="32">
        <f t="shared" si="19"/>
        <v>0</v>
      </c>
      <c r="E137" s="8">
        <v>0</v>
      </c>
      <c r="F137" s="36">
        <f t="shared" si="20"/>
        <v>0</v>
      </c>
      <c r="G137" s="7">
        <v>0</v>
      </c>
      <c r="H137" s="17">
        <f t="shared" si="21"/>
        <v>0</v>
      </c>
      <c r="I137" s="59">
        <v>0.7</v>
      </c>
      <c r="J137" s="17">
        <f t="shared" si="22"/>
        <v>0</v>
      </c>
      <c r="K137" s="116"/>
      <c r="M137" s="92"/>
      <c r="O137" s="15">
        <f t="shared" si="14"/>
        <v>0</v>
      </c>
      <c r="P137" s="17">
        <f t="shared" si="15"/>
        <v>0</v>
      </c>
    </row>
    <row r="138" spans="1:16" ht="12.75">
      <c r="A138" s="117" t="str">
        <f t="shared" si="16"/>
        <v>RASTRA DIENTES</v>
      </c>
      <c r="B138" s="31">
        <f t="shared" si="17"/>
        <v>0</v>
      </c>
      <c r="C138" s="33">
        <f t="shared" si="18"/>
        <v>0</v>
      </c>
      <c r="D138" s="32">
        <f t="shared" si="19"/>
        <v>0</v>
      </c>
      <c r="E138" s="8">
        <v>0</v>
      </c>
      <c r="F138" s="36">
        <f t="shared" si="20"/>
        <v>0</v>
      </c>
      <c r="G138" s="7">
        <v>0</v>
      </c>
      <c r="H138" s="17">
        <f t="shared" si="21"/>
        <v>0</v>
      </c>
      <c r="I138" s="59">
        <v>0.25</v>
      </c>
      <c r="J138" s="17">
        <f t="shared" si="22"/>
        <v>0</v>
      </c>
      <c r="K138" s="116"/>
      <c r="M138" s="92"/>
      <c r="O138" s="15">
        <f t="shared" si="14"/>
        <v>0</v>
      </c>
      <c r="P138" s="17">
        <f t="shared" si="15"/>
        <v>0</v>
      </c>
    </row>
    <row r="139" spans="1:16" ht="12.75">
      <c r="A139" s="117" t="str">
        <f t="shared" si="16"/>
        <v>RASTRA ROTATIVA</v>
      </c>
      <c r="B139" s="31">
        <f t="shared" si="17"/>
        <v>0</v>
      </c>
      <c r="C139" s="33">
        <f t="shared" si="18"/>
        <v>0</v>
      </c>
      <c r="D139" s="32">
        <f t="shared" si="19"/>
        <v>0</v>
      </c>
      <c r="E139" s="8">
        <v>0</v>
      </c>
      <c r="F139" s="36">
        <f t="shared" si="20"/>
        <v>0</v>
      </c>
      <c r="G139" s="7">
        <v>0</v>
      </c>
      <c r="H139" s="17">
        <f t="shared" si="21"/>
        <v>0</v>
      </c>
      <c r="I139" s="59">
        <v>0.3</v>
      </c>
      <c r="J139" s="17">
        <f t="shared" si="22"/>
        <v>0</v>
      </c>
      <c r="K139" s="116"/>
      <c r="M139" s="92"/>
      <c r="O139" s="15">
        <f t="shared" si="14"/>
        <v>0</v>
      </c>
      <c r="P139" s="17">
        <f t="shared" si="15"/>
        <v>0</v>
      </c>
    </row>
    <row r="140" spans="1:16" ht="12.75">
      <c r="A140" s="117" t="str">
        <f t="shared" si="16"/>
        <v>VIBROCULTIVADOR</v>
      </c>
      <c r="B140" s="31">
        <f t="shared" si="17"/>
        <v>0</v>
      </c>
      <c r="C140" s="33">
        <f t="shared" si="18"/>
        <v>0</v>
      </c>
      <c r="D140" s="32">
        <f t="shared" si="19"/>
        <v>0</v>
      </c>
      <c r="E140" s="8">
        <v>0</v>
      </c>
      <c r="F140" s="36">
        <f t="shared" si="20"/>
        <v>0</v>
      </c>
      <c r="G140" s="7">
        <v>0</v>
      </c>
      <c r="H140" s="17">
        <f t="shared" si="21"/>
        <v>0</v>
      </c>
      <c r="I140" s="59">
        <v>0.45</v>
      </c>
      <c r="J140" s="17">
        <f t="shared" si="22"/>
        <v>0</v>
      </c>
      <c r="K140" s="116"/>
      <c r="M140" s="92"/>
      <c r="O140" s="15">
        <f t="shared" si="14"/>
        <v>0</v>
      </c>
      <c r="P140" s="17">
        <f t="shared" si="15"/>
        <v>0</v>
      </c>
    </row>
    <row r="141" spans="1:16" ht="12.75">
      <c r="A141" s="117" t="str">
        <f t="shared" si="16"/>
        <v>ROLO</v>
      </c>
      <c r="B141" s="31">
        <f t="shared" si="17"/>
        <v>0</v>
      </c>
      <c r="C141" s="33">
        <f t="shared" si="18"/>
        <v>0</v>
      </c>
      <c r="D141" s="32">
        <f t="shared" si="19"/>
        <v>0</v>
      </c>
      <c r="E141" s="8">
        <v>0</v>
      </c>
      <c r="F141" s="36">
        <f t="shared" si="20"/>
        <v>0</v>
      </c>
      <c r="G141" s="7">
        <v>0</v>
      </c>
      <c r="H141" s="17">
        <f t="shared" si="21"/>
        <v>0</v>
      </c>
      <c r="I141" s="59">
        <v>0.3</v>
      </c>
      <c r="J141" s="17">
        <f t="shared" si="22"/>
        <v>0</v>
      </c>
      <c r="K141" s="116"/>
      <c r="M141" s="92"/>
      <c r="O141" s="15">
        <f t="shared" si="14"/>
        <v>0</v>
      </c>
      <c r="P141" s="17">
        <f t="shared" si="15"/>
        <v>0</v>
      </c>
    </row>
    <row r="142" spans="1:16" ht="12.75">
      <c r="A142" s="117" t="str">
        <f t="shared" si="16"/>
        <v>SEMBRADORA</v>
      </c>
      <c r="B142" s="31">
        <f t="shared" si="17"/>
        <v>0</v>
      </c>
      <c r="C142" s="33">
        <f t="shared" si="18"/>
        <v>0</v>
      </c>
      <c r="D142" s="32">
        <f t="shared" si="19"/>
        <v>0</v>
      </c>
      <c r="E142" s="8">
        <v>0</v>
      </c>
      <c r="F142" s="36">
        <f t="shared" si="20"/>
        <v>0</v>
      </c>
      <c r="G142" s="7">
        <v>0</v>
      </c>
      <c r="H142" s="17">
        <f t="shared" si="21"/>
        <v>0</v>
      </c>
      <c r="I142" s="59">
        <v>0.5</v>
      </c>
      <c r="J142" s="17">
        <f t="shared" si="22"/>
        <v>0</v>
      </c>
      <c r="K142" s="116"/>
      <c r="M142" s="92"/>
      <c r="O142" s="15">
        <f t="shared" si="14"/>
        <v>0</v>
      </c>
      <c r="P142" s="17">
        <f t="shared" si="15"/>
        <v>0</v>
      </c>
    </row>
    <row r="143" spans="1:16" ht="12.75">
      <c r="A143" s="117" t="str">
        <f t="shared" si="16"/>
        <v>SEMBRADORA G.F.</v>
      </c>
      <c r="B143" s="31">
        <f t="shared" si="17"/>
        <v>0</v>
      </c>
      <c r="C143" s="33">
        <f t="shared" si="18"/>
        <v>0</v>
      </c>
      <c r="D143" s="32">
        <f t="shared" si="19"/>
        <v>0</v>
      </c>
      <c r="E143" s="8">
        <v>0</v>
      </c>
      <c r="F143" s="36">
        <f t="shared" si="20"/>
        <v>0</v>
      </c>
      <c r="G143" s="7">
        <v>0</v>
      </c>
      <c r="H143" s="17">
        <f t="shared" si="21"/>
        <v>0</v>
      </c>
      <c r="I143" s="59">
        <v>0.6</v>
      </c>
      <c r="J143" s="17">
        <f t="shared" si="22"/>
        <v>0</v>
      </c>
      <c r="K143" s="116"/>
      <c r="M143" s="92"/>
      <c r="O143" s="15">
        <f t="shared" si="14"/>
        <v>0</v>
      </c>
      <c r="P143" s="17">
        <f t="shared" si="15"/>
        <v>0</v>
      </c>
    </row>
    <row r="144" spans="1:16" ht="12.75">
      <c r="A144" s="117" t="str">
        <f t="shared" si="16"/>
        <v>SEMBRADORA G.G.</v>
      </c>
      <c r="B144" s="31">
        <f t="shared" si="17"/>
        <v>0</v>
      </c>
      <c r="C144" s="33">
        <f t="shared" si="18"/>
        <v>0</v>
      </c>
      <c r="D144" s="32">
        <f t="shared" si="19"/>
        <v>0</v>
      </c>
      <c r="E144" s="8">
        <v>0</v>
      </c>
      <c r="F144" s="36">
        <f t="shared" si="20"/>
        <v>0</v>
      </c>
      <c r="G144" s="7">
        <v>0</v>
      </c>
      <c r="H144" s="17">
        <f aca="true" t="shared" si="23" ref="H144:H162">E144*G144</f>
        <v>0</v>
      </c>
      <c r="I144" s="59">
        <v>0.6</v>
      </c>
      <c r="J144" s="17">
        <f t="shared" si="22"/>
        <v>0</v>
      </c>
      <c r="K144" s="116"/>
      <c r="M144" s="92"/>
      <c r="O144" s="15">
        <f t="shared" si="14"/>
        <v>0</v>
      </c>
      <c r="P144" s="17">
        <f t="shared" si="15"/>
        <v>0</v>
      </c>
    </row>
    <row r="145" spans="1:16" ht="12.75">
      <c r="A145" s="117" t="str">
        <f t="shared" si="16"/>
        <v>SEMBRADORA S.D.</v>
      </c>
      <c r="B145" s="31">
        <f t="shared" si="17"/>
        <v>0</v>
      </c>
      <c r="C145" s="33">
        <f t="shared" si="18"/>
        <v>0</v>
      </c>
      <c r="D145" s="32">
        <f t="shared" si="19"/>
        <v>0</v>
      </c>
      <c r="E145" s="8">
        <v>0</v>
      </c>
      <c r="F145" s="36">
        <f t="shared" si="20"/>
        <v>0</v>
      </c>
      <c r="G145" s="7">
        <v>0</v>
      </c>
      <c r="H145" s="17">
        <f t="shared" si="23"/>
        <v>0</v>
      </c>
      <c r="I145" s="59">
        <v>1.25</v>
      </c>
      <c r="J145" s="17">
        <f t="shared" si="22"/>
        <v>0</v>
      </c>
      <c r="K145" s="116"/>
      <c r="M145" s="92"/>
      <c r="O145" s="15">
        <f t="shared" si="14"/>
        <v>0</v>
      </c>
      <c r="P145" s="17">
        <f t="shared" si="15"/>
        <v>0</v>
      </c>
    </row>
    <row r="146" spans="1:16" ht="12.75">
      <c r="A146" s="117" t="str">
        <f t="shared" si="16"/>
        <v>.....................................</v>
      </c>
      <c r="B146" s="31">
        <f t="shared" si="17"/>
        <v>0</v>
      </c>
      <c r="C146" s="33">
        <f t="shared" si="18"/>
        <v>0</v>
      </c>
      <c r="D146" s="32">
        <f t="shared" si="19"/>
        <v>0</v>
      </c>
      <c r="E146" s="8">
        <v>0</v>
      </c>
      <c r="F146" s="36">
        <f t="shared" si="20"/>
        <v>0</v>
      </c>
      <c r="G146" s="7">
        <v>0</v>
      </c>
      <c r="H146" s="17">
        <f t="shared" si="23"/>
        <v>0</v>
      </c>
      <c r="I146" s="59">
        <v>0.5</v>
      </c>
      <c r="J146" s="17">
        <f t="shared" si="22"/>
        <v>0</v>
      </c>
      <c r="K146" s="116"/>
      <c r="M146" s="92"/>
      <c r="O146" s="15">
        <f t="shared" si="14"/>
        <v>0</v>
      </c>
      <c r="P146" s="17">
        <f t="shared" si="15"/>
        <v>0</v>
      </c>
    </row>
    <row r="147" spans="1:16" ht="12.75">
      <c r="A147" s="117" t="str">
        <f t="shared" si="16"/>
        <v>......................................</v>
      </c>
      <c r="B147" s="31">
        <f t="shared" si="17"/>
        <v>0</v>
      </c>
      <c r="C147" s="33">
        <f t="shared" si="18"/>
        <v>0</v>
      </c>
      <c r="D147" s="32">
        <f t="shared" si="19"/>
        <v>0</v>
      </c>
      <c r="E147" s="8">
        <v>0</v>
      </c>
      <c r="F147" s="36">
        <f t="shared" si="20"/>
        <v>0</v>
      </c>
      <c r="G147" s="7">
        <v>0</v>
      </c>
      <c r="H147" s="17">
        <f t="shared" si="23"/>
        <v>0</v>
      </c>
      <c r="I147" s="59">
        <v>0.25</v>
      </c>
      <c r="J147" s="17">
        <f t="shared" si="22"/>
        <v>0</v>
      </c>
      <c r="K147" s="116"/>
      <c r="M147" s="92"/>
      <c r="O147" s="15">
        <f t="shared" si="14"/>
        <v>0</v>
      </c>
      <c r="P147" s="17">
        <f t="shared" si="15"/>
        <v>0</v>
      </c>
    </row>
    <row r="148" spans="1:16" ht="12.75">
      <c r="A148" s="117" t="str">
        <f t="shared" si="16"/>
        <v>......................................</v>
      </c>
      <c r="B148" s="31">
        <f t="shared" si="17"/>
        <v>0</v>
      </c>
      <c r="C148" s="33">
        <f t="shared" si="18"/>
        <v>0</v>
      </c>
      <c r="D148" s="32">
        <f t="shared" si="19"/>
        <v>0</v>
      </c>
      <c r="E148" s="8">
        <v>0</v>
      </c>
      <c r="F148" s="36">
        <f t="shared" si="20"/>
        <v>0</v>
      </c>
      <c r="G148" s="7">
        <v>0</v>
      </c>
      <c r="H148" s="17">
        <f t="shared" si="23"/>
        <v>0</v>
      </c>
      <c r="I148" s="59">
        <v>0.25</v>
      </c>
      <c r="J148" s="17">
        <f t="shared" si="22"/>
        <v>0</v>
      </c>
      <c r="K148" s="116"/>
      <c r="M148" s="92"/>
      <c r="O148" s="15">
        <f t="shared" si="14"/>
        <v>0</v>
      </c>
      <c r="P148" s="17">
        <f t="shared" si="15"/>
        <v>0</v>
      </c>
    </row>
    <row r="149" spans="1:16" ht="12.75">
      <c r="A149" s="117" t="str">
        <f t="shared" si="16"/>
        <v>......................................</v>
      </c>
      <c r="B149" s="31">
        <f t="shared" si="17"/>
        <v>0</v>
      </c>
      <c r="C149" s="33">
        <f t="shared" si="18"/>
        <v>0</v>
      </c>
      <c r="D149" s="32">
        <f t="shared" si="19"/>
        <v>0</v>
      </c>
      <c r="E149" s="8">
        <v>0</v>
      </c>
      <c r="F149" s="36">
        <f t="shared" si="20"/>
        <v>0</v>
      </c>
      <c r="G149" s="7">
        <v>0</v>
      </c>
      <c r="H149" s="17">
        <f t="shared" si="23"/>
        <v>0</v>
      </c>
      <c r="I149" s="59">
        <v>0.6</v>
      </c>
      <c r="J149" s="17">
        <f t="shared" si="22"/>
        <v>0</v>
      </c>
      <c r="K149" s="116"/>
      <c r="M149" s="92"/>
      <c r="O149" s="15"/>
      <c r="P149" s="18">
        <f>SUM(P118:P148)</f>
        <v>0</v>
      </c>
    </row>
    <row r="150" spans="1:16" ht="12.75">
      <c r="A150" s="117" t="str">
        <f t="shared" si="16"/>
        <v>......................................</v>
      </c>
      <c r="B150" s="31">
        <f t="shared" si="17"/>
        <v>0</v>
      </c>
      <c r="C150" s="33">
        <f t="shared" si="18"/>
        <v>0</v>
      </c>
      <c r="D150" s="32">
        <f t="shared" si="19"/>
        <v>0</v>
      </c>
      <c r="E150" s="8">
        <v>0</v>
      </c>
      <c r="F150" s="36">
        <f t="shared" si="20"/>
        <v>0</v>
      </c>
      <c r="G150" s="7">
        <v>0</v>
      </c>
      <c r="H150" s="17">
        <f t="shared" si="23"/>
        <v>0</v>
      </c>
      <c r="I150" s="59">
        <v>0.6</v>
      </c>
      <c r="J150" s="17">
        <f t="shared" si="22"/>
        <v>0</v>
      </c>
      <c r="K150" s="116"/>
      <c r="M150" s="64"/>
      <c r="N150" s="17"/>
      <c r="O150" s="19"/>
      <c r="P150" s="20"/>
    </row>
    <row r="151" spans="1:16" ht="12.75">
      <c r="A151" s="117" t="str">
        <f t="shared" si="16"/>
        <v>......................................</v>
      </c>
      <c r="B151" s="31">
        <f t="shared" si="17"/>
        <v>0</v>
      </c>
      <c r="C151" s="33">
        <f t="shared" si="18"/>
        <v>0</v>
      </c>
      <c r="D151" s="32">
        <f t="shared" si="19"/>
        <v>0</v>
      </c>
      <c r="E151" s="8">
        <v>0</v>
      </c>
      <c r="F151" s="36">
        <f t="shared" si="20"/>
        <v>0</v>
      </c>
      <c r="G151" s="7">
        <v>0</v>
      </c>
      <c r="H151" s="17">
        <f t="shared" si="23"/>
        <v>0</v>
      </c>
      <c r="I151" s="59">
        <v>0</v>
      </c>
      <c r="J151" s="17">
        <f t="shared" si="22"/>
        <v>0</v>
      </c>
      <c r="K151" s="116"/>
      <c r="L151" s="19"/>
      <c r="M151" s="19"/>
      <c r="N151" s="19"/>
      <c r="O151" s="19"/>
      <c r="P151" s="64"/>
    </row>
    <row r="152" spans="1:16" ht="12.75">
      <c r="A152" s="117" t="str">
        <f t="shared" si="16"/>
        <v>......................................</v>
      </c>
      <c r="B152" s="31">
        <f t="shared" si="17"/>
        <v>0</v>
      </c>
      <c r="C152" s="33">
        <f t="shared" si="18"/>
        <v>0</v>
      </c>
      <c r="D152" s="32">
        <f t="shared" si="19"/>
        <v>0</v>
      </c>
      <c r="E152" s="8">
        <v>0</v>
      </c>
      <c r="F152" s="36">
        <f t="shared" si="20"/>
        <v>0</v>
      </c>
      <c r="G152" s="7">
        <v>0</v>
      </c>
      <c r="H152" s="17">
        <f t="shared" si="23"/>
        <v>0</v>
      </c>
      <c r="I152" s="59">
        <v>0</v>
      </c>
      <c r="J152" s="17">
        <f t="shared" si="22"/>
        <v>0</v>
      </c>
      <c r="K152" s="116"/>
      <c r="L152" s="19"/>
      <c r="M152" s="19"/>
      <c r="N152" s="19"/>
      <c r="O152" s="19"/>
      <c r="P152" s="64"/>
    </row>
    <row r="153" spans="1:13" ht="12.75">
      <c r="A153" s="117" t="str">
        <f t="shared" si="16"/>
        <v>......................................</v>
      </c>
      <c r="B153" s="31">
        <f t="shared" si="17"/>
        <v>0</v>
      </c>
      <c r="C153" s="33">
        <f t="shared" si="18"/>
        <v>0</v>
      </c>
      <c r="D153" s="32">
        <f t="shared" si="19"/>
        <v>0</v>
      </c>
      <c r="E153" s="8">
        <v>0</v>
      </c>
      <c r="F153" s="36">
        <f t="shared" si="20"/>
        <v>0</v>
      </c>
      <c r="G153" s="7">
        <v>0</v>
      </c>
      <c r="H153" s="17">
        <f t="shared" si="23"/>
        <v>0</v>
      </c>
      <c r="I153" s="59">
        <v>0</v>
      </c>
      <c r="J153" s="17">
        <f t="shared" si="22"/>
        <v>0</v>
      </c>
      <c r="K153" s="116"/>
      <c r="M153" s="19"/>
    </row>
    <row r="154" spans="1:13" ht="12.75">
      <c r="A154" s="117" t="str">
        <f t="shared" si="16"/>
        <v>......................................</v>
      </c>
      <c r="B154" s="31">
        <f t="shared" si="17"/>
        <v>0</v>
      </c>
      <c r="C154" s="33">
        <f t="shared" si="18"/>
        <v>0</v>
      </c>
      <c r="D154" s="32">
        <f t="shared" si="19"/>
        <v>0</v>
      </c>
      <c r="E154" s="8">
        <v>0</v>
      </c>
      <c r="F154" s="36">
        <f t="shared" si="20"/>
        <v>0</v>
      </c>
      <c r="G154" s="7">
        <v>0</v>
      </c>
      <c r="H154" s="17">
        <f t="shared" si="23"/>
        <v>0</v>
      </c>
      <c r="I154" s="59">
        <v>0</v>
      </c>
      <c r="J154" s="17">
        <f t="shared" si="22"/>
        <v>0</v>
      </c>
      <c r="K154" s="116"/>
      <c r="M154" s="19"/>
    </row>
    <row r="155" spans="1:13" ht="12.75">
      <c r="A155" s="117" t="str">
        <f t="shared" si="16"/>
        <v>......................................</v>
      </c>
      <c r="B155" s="31">
        <f t="shared" si="17"/>
        <v>0</v>
      </c>
      <c r="C155" s="33">
        <f t="shared" si="18"/>
        <v>0</v>
      </c>
      <c r="D155" s="32">
        <f t="shared" si="19"/>
        <v>0</v>
      </c>
      <c r="E155" s="8">
        <v>0</v>
      </c>
      <c r="F155" s="36">
        <f t="shared" si="20"/>
        <v>0</v>
      </c>
      <c r="G155" s="7">
        <v>0</v>
      </c>
      <c r="H155" s="17">
        <f t="shared" si="23"/>
        <v>0</v>
      </c>
      <c r="I155" s="59">
        <v>0</v>
      </c>
      <c r="J155" s="17">
        <f t="shared" si="22"/>
        <v>0</v>
      </c>
      <c r="K155" s="116"/>
      <c r="M155" s="19"/>
    </row>
    <row r="156" spans="1:13" ht="12.75">
      <c r="A156" s="117" t="str">
        <f t="shared" si="16"/>
        <v>......................................</v>
      </c>
      <c r="B156" s="31">
        <f t="shared" si="17"/>
        <v>0</v>
      </c>
      <c r="C156" s="33">
        <f t="shared" si="18"/>
        <v>0</v>
      </c>
      <c r="D156" s="32">
        <f t="shared" si="19"/>
        <v>0</v>
      </c>
      <c r="E156" s="8">
        <v>0</v>
      </c>
      <c r="F156" s="36">
        <f t="shared" si="20"/>
        <v>0</v>
      </c>
      <c r="G156" s="7">
        <v>0</v>
      </c>
      <c r="H156" s="17">
        <f t="shared" si="23"/>
        <v>0</v>
      </c>
      <c r="I156" s="59">
        <v>0</v>
      </c>
      <c r="J156" s="17">
        <f t="shared" si="22"/>
        <v>0</v>
      </c>
      <c r="K156" s="116"/>
      <c r="M156" s="19"/>
    </row>
    <row r="157" spans="1:13" ht="12.75">
      <c r="A157" s="117" t="str">
        <f t="shared" si="16"/>
        <v>......................................</v>
      </c>
      <c r="B157" s="31">
        <f t="shared" si="17"/>
        <v>0</v>
      </c>
      <c r="C157" s="33">
        <f t="shared" si="18"/>
        <v>0</v>
      </c>
      <c r="D157" s="32">
        <f t="shared" si="19"/>
        <v>0</v>
      </c>
      <c r="E157" s="8">
        <v>0</v>
      </c>
      <c r="F157" s="36">
        <f t="shared" si="20"/>
        <v>0</v>
      </c>
      <c r="G157" s="7">
        <v>0</v>
      </c>
      <c r="H157" s="17">
        <f t="shared" si="23"/>
        <v>0</v>
      </c>
      <c r="I157" s="59">
        <v>0</v>
      </c>
      <c r="J157" s="17">
        <f t="shared" si="22"/>
        <v>0</v>
      </c>
      <c r="K157" s="116"/>
      <c r="M157" s="19"/>
    </row>
    <row r="158" spans="1:13" ht="12.75">
      <c r="A158" s="117" t="str">
        <f t="shared" si="16"/>
        <v>......................................</v>
      </c>
      <c r="B158" s="31">
        <f t="shared" si="17"/>
        <v>0</v>
      </c>
      <c r="C158" s="33">
        <f t="shared" si="18"/>
        <v>0</v>
      </c>
      <c r="D158" s="32">
        <f t="shared" si="19"/>
        <v>0</v>
      </c>
      <c r="E158" s="8">
        <v>0</v>
      </c>
      <c r="F158" s="36">
        <f t="shared" si="20"/>
        <v>0</v>
      </c>
      <c r="G158" s="7">
        <v>0</v>
      </c>
      <c r="H158" s="17">
        <f t="shared" si="23"/>
        <v>0</v>
      </c>
      <c r="I158" s="59">
        <v>0</v>
      </c>
      <c r="J158" s="17">
        <f t="shared" si="22"/>
        <v>0</v>
      </c>
      <c r="K158" s="116"/>
      <c r="M158" s="19"/>
    </row>
    <row r="159" spans="1:13" ht="12.75">
      <c r="A159" s="117" t="str">
        <f t="shared" si="16"/>
        <v>......................................</v>
      </c>
      <c r="B159" s="31">
        <f t="shared" si="17"/>
        <v>0</v>
      </c>
      <c r="C159" s="33">
        <f t="shared" si="18"/>
        <v>0</v>
      </c>
      <c r="D159" s="32">
        <f t="shared" si="19"/>
        <v>0</v>
      </c>
      <c r="E159" s="8">
        <v>0</v>
      </c>
      <c r="F159" s="36">
        <f t="shared" si="20"/>
        <v>0</v>
      </c>
      <c r="G159" s="7">
        <v>0</v>
      </c>
      <c r="H159" s="17">
        <f t="shared" si="23"/>
        <v>0</v>
      </c>
      <c r="I159" s="59">
        <v>0</v>
      </c>
      <c r="J159" s="17">
        <f t="shared" si="22"/>
        <v>0</v>
      </c>
      <c r="K159" s="116"/>
      <c r="M159" s="19"/>
    </row>
    <row r="160" spans="1:13" ht="12.75">
      <c r="A160" s="117" t="str">
        <f t="shared" si="16"/>
        <v>......................................</v>
      </c>
      <c r="B160" s="31">
        <f t="shared" si="17"/>
        <v>0</v>
      </c>
      <c r="C160" s="33">
        <f t="shared" si="18"/>
        <v>0</v>
      </c>
      <c r="D160" s="32">
        <f t="shared" si="19"/>
        <v>0</v>
      </c>
      <c r="E160" s="8">
        <v>0</v>
      </c>
      <c r="F160" s="36">
        <f t="shared" si="20"/>
        <v>0</v>
      </c>
      <c r="G160" s="7">
        <v>0</v>
      </c>
      <c r="H160" s="17">
        <f t="shared" si="23"/>
        <v>0</v>
      </c>
      <c r="I160" s="59">
        <v>0</v>
      </c>
      <c r="J160" s="17">
        <f t="shared" si="22"/>
        <v>0</v>
      </c>
      <c r="K160" s="116"/>
      <c r="M160" s="19"/>
    </row>
    <row r="161" spans="1:13" ht="12.75">
      <c r="A161" s="117" t="str">
        <f t="shared" si="16"/>
        <v>......................................</v>
      </c>
      <c r="B161" s="31">
        <f t="shared" si="17"/>
        <v>0</v>
      </c>
      <c r="C161" s="33">
        <f t="shared" si="18"/>
        <v>0</v>
      </c>
      <c r="D161" s="32">
        <f t="shared" si="19"/>
        <v>0</v>
      </c>
      <c r="E161" s="8">
        <v>0</v>
      </c>
      <c r="F161" s="36">
        <f t="shared" si="20"/>
        <v>0</v>
      </c>
      <c r="G161" s="7">
        <v>0</v>
      </c>
      <c r="H161" s="17">
        <f t="shared" si="23"/>
        <v>0</v>
      </c>
      <c r="I161" s="59">
        <v>0</v>
      </c>
      <c r="J161" s="17">
        <f t="shared" si="22"/>
        <v>0</v>
      </c>
      <c r="K161" s="116"/>
      <c r="M161" s="19"/>
    </row>
    <row r="162" spans="1:13" ht="12.75">
      <c r="A162" s="117" t="str">
        <f t="shared" si="16"/>
        <v>......................................</v>
      </c>
      <c r="B162" s="31">
        <f t="shared" si="17"/>
        <v>0</v>
      </c>
      <c r="C162" s="33">
        <f t="shared" si="18"/>
        <v>0</v>
      </c>
      <c r="D162" s="34">
        <f t="shared" si="19"/>
        <v>0</v>
      </c>
      <c r="E162" s="8">
        <v>0</v>
      </c>
      <c r="F162" s="36">
        <f t="shared" si="20"/>
        <v>0</v>
      </c>
      <c r="G162" s="7">
        <v>0</v>
      </c>
      <c r="H162" s="17">
        <f t="shared" si="23"/>
        <v>0</v>
      </c>
      <c r="I162" s="59">
        <v>0</v>
      </c>
      <c r="J162" s="17">
        <f t="shared" si="22"/>
        <v>0</v>
      </c>
      <c r="K162" s="116"/>
      <c r="L162" s="118"/>
      <c r="M162" s="19"/>
    </row>
    <row r="163" spans="1:13" ht="12.75">
      <c r="A163" s="107" t="str">
        <f t="shared" si="16"/>
        <v>TOTAL</v>
      </c>
      <c r="B163" s="119"/>
      <c r="C163" s="108"/>
      <c r="D163" s="120"/>
      <c r="E163" s="108"/>
      <c r="F163" s="29"/>
      <c r="G163" s="121"/>
      <c r="H163" s="18">
        <f>SUM(H132:H162)</f>
        <v>0</v>
      </c>
      <c r="I163" s="121"/>
      <c r="J163" s="108"/>
      <c r="K163" s="122"/>
      <c r="L163" s="118"/>
      <c r="M163" s="19"/>
    </row>
    <row r="164" spans="11:13" ht="12.75">
      <c r="K164" s="19"/>
      <c r="L164" s="118"/>
      <c r="M164" s="19"/>
    </row>
    <row r="165" spans="7:15" ht="12.75">
      <c r="G165" s="118"/>
      <c r="H165" s="19"/>
      <c r="K165" s="13"/>
      <c r="L165" s="13"/>
      <c r="M165" s="13"/>
      <c r="N165" s="13"/>
      <c r="O165" s="13"/>
    </row>
    <row r="166" spans="7:15" ht="12.75">
      <c r="G166" s="118"/>
      <c r="H166" s="19"/>
      <c r="K166" s="13"/>
      <c r="L166" s="13"/>
      <c r="M166" s="13"/>
      <c r="N166" s="13"/>
      <c r="O166" s="13"/>
    </row>
    <row r="167" spans="8:15" ht="12.75">
      <c r="H167" s="19"/>
      <c r="K167" s="13"/>
      <c r="L167" s="13"/>
      <c r="M167" s="13"/>
      <c r="N167" s="13"/>
      <c r="O167" s="13"/>
    </row>
    <row r="168" spans="7:15" ht="12.75">
      <c r="G168" s="118"/>
      <c r="H168" s="19"/>
      <c r="K168" s="13"/>
      <c r="L168" s="13"/>
      <c r="M168" s="13"/>
      <c r="N168" s="13"/>
      <c r="O168" s="13"/>
    </row>
    <row r="169" spans="7:15" ht="12.75">
      <c r="G169" s="118"/>
      <c r="H169" s="19"/>
      <c r="K169" s="13"/>
      <c r="L169" s="13"/>
      <c r="M169" s="13"/>
      <c r="N169" s="13"/>
      <c r="O169" s="13"/>
    </row>
    <row r="170" spans="7:15" ht="12.75">
      <c r="G170" s="118"/>
      <c r="H170" s="19"/>
      <c r="K170" s="13"/>
      <c r="L170" s="13"/>
      <c r="M170" s="13"/>
      <c r="N170" s="13"/>
      <c r="O170" s="13"/>
    </row>
    <row r="171" spans="1:15" ht="12.75">
      <c r="A171" s="123" t="s">
        <v>94</v>
      </c>
      <c r="B171" s="124"/>
      <c r="C171" s="125"/>
      <c r="D171" s="125"/>
      <c r="E171" s="89"/>
      <c r="G171" s="118"/>
      <c r="H171" s="19"/>
      <c r="K171" s="13"/>
      <c r="L171" s="13"/>
      <c r="M171" s="13"/>
      <c r="N171" s="13"/>
      <c r="O171" s="13"/>
    </row>
    <row r="172" spans="1:15" ht="12.75">
      <c r="A172" s="60"/>
      <c r="B172" s="60"/>
      <c r="C172" s="126"/>
      <c r="D172" s="126"/>
      <c r="E172" s="126"/>
      <c r="G172" s="118"/>
      <c r="H172" s="19"/>
      <c r="K172" s="13"/>
      <c r="L172" s="13"/>
      <c r="M172" s="13"/>
      <c r="N172" s="13"/>
      <c r="O172" s="13"/>
    </row>
    <row r="173" spans="1:15" ht="12.75">
      <c r="A173" s="74" t="s">
        <v>95</v>
      </c>
      <c r="B173" s="127"/>
      <c r="C173" s="128"/>
      <c r="D173" s="37">
        <f>SUM(G142:G145)</f>
        <v>0</v>
      </c>
      <c r="E173" s="73"/>
      <c r="G173" s="118"/>
      <c r="H173" s="19"/>
      <c r="K173" s="13"/>
      <c r="L173" s="13"/>
      <c r="M173" s="13"/>
      <c r="N173" s="13"/>
      <c r="O173" s="13"/>
    </row>
    <row r="174" spans="1:15" ht="12.75">
      <c r="A174" s="76" t="s">
        <v>96</v>
      </c>
      <c r="C174" s="19"/>
      <c r="D174" s="5">
        <v>0</v>
      </c>
      <c r="E174" s="73"/>
      <c r="G174" s="118"/>
      <c r="H174" s="19"/>
      <c r="K174" s="13"/>
      <c r="L174" s="13"/>
      <c r="M174" s="13"/>
      <c r="N174" s="13"/>
      <c r="O174" s="13"/>
    </row>
    <row r="175" spans="1:15" ht="12.75">
      <c r="A175" s="129" t="s">
        <v>97</v>
      </c>
      <c r="C175" s="130"/>
      <c r="D175" s="23">
        <f>SUM(D173:D174)</f>
        <v>0</v>
      </c>
      <c r="E175" s="86"/>
      <c r="G175" s="118"/>
      <c r="H175" s="19"/>
      <c r="K175" s="13"/>
      <c r="L175" s="13"/>
      <c r="M175" s="13"/>
      <c r="N175" s="13"/>
      <c r="O175" s="13"/>
    </row>
    <row r="176" spans="1:15" ht="12.75">
      <c r="A176" s="74" t="s">
        <v>98</v>
      </c>
      <c r="B176" s="127"/>
      <c r="C176" s="128"/>
      <c r="D176" s="38" t="s">
        <v>28</v>
      </c>
      <c r="E176" s="86"/>
      <c r="G176" s="118"/>
      <c r="H176" s="19"/>
      <c r="K176" s="13"/>
      <c r="L176" s="13"/>
      <c r="M176" s="13"/>
      <c r="N176" s="13"/>
      <c r="O176" s="13"/>
    </row>
    <row r="177" spans="1:15" ht="12.75">
      <c r="A177" s="76" t="s">
        <v>99</v>
      </c>
      <c r="C177" s="19"/>
      <c r="D177" s="22">
        <f>I121+B64+C64+D64+E64+F64+G64</f>
        <v>0</v>
      </c>
      <c r="E177" s="73"/>
      <c r="F177" s="15"/>
      <c r="G177" s="118"/>
      <c r="H177" s="19"/>
      <c r="K177" s="13"/>
      <c r="L177" s="13"/>
      <c r="M177" s="13"/>
      <c r="N177" s="13"/>
      <c r="O177" s="13"/>
    </row>
    <row r="178" spans="1:15" ht="12.75">
      <c r="A178" s="76" t="s">
        <v>100</v>
      </c>
      <c r="C178" s="19"/>
      <c r="D178" s="22">
        <f>H121+B63+C63+D63+E63+F63+G63</f>
        <v>0</v>
      </c>
      <c r="E178" s="86"/>
      <c r="H178" s="19"/>
      <c r="K178" s="13"/>
      <c r="L178" s="13"/>
      <c r="M178" s="13"/>
      <c r="N178" s="13"/>
      <c r="O178" s="13"/>
    </row>
    <row r="179" spans="1:15" ht="12.75">
      <c r="A179" s="85" t="s">
        <v>101</v>
      </c>
      <c r="B179" s="131"/>
      <c r="C179" s="132"/>
      <c r="D179" s="50">
        <f>D177+D178</f>
        <v>0</v>
      </c>
      <c r="E179" s="86"/>
      <c r="H179" s="19"/>
      <c r="K179" s="13"/>
      <c r="L179" s="13"/>
      <c r="M179" s="13"/>
      <c r="N179" s="13"/>
      <c r="O179" s="13"/>
    </row>
    <row r="180" spans="1:15" ht="12.75">
      <c r="A180" s="74" t="s">
        <v>102</v>
      </c>
      <c r="B180" s="133"/>
      <c r="C180" s="132"/>
      <c r="D180" s="21">
        <f>L121</f>
        <v>0</v>
      </c>
      <c r="E180" s="86"/>
      <c r="H180" s="19"/>
      <c r="K180" s="13"/>
      <c r="L180" s="13"/>
      <c r="M180" s="13"/>
      <c r="N180" s="13"/>
      <c r="O180" s="13"/>
    </row>
    <row r="181" spans="1:15" ht="12.75">
      <c r="A181" s="74" t="s">
        <v>103</v>
      </c>
      <c r="B181" s="133"/>
      <c r="D181" s="21">
        <f>D179+D180</f>
        <v>0</v>
      </c>
      <c r="E181" s="73"/>
      <c r="H181" s="19"/>
      <c r="K181" s="13"/>
      <c r="L181" s="13"/>
      <c r="M181" s="13"/>
      <c r="N181" s="13"/>
      <c r="O181" s="13"/>
    </row>
    <row r="182" spans="1:15" ht="12.75">
      <c r="A182" s="76" t="s">
        <v>104</v>
      </c>
      <c r="D182" s="22">
        <f>P149</f>
        <v>0</v>
      </c>
      <c r="E182" s="73"/>
      <c r="H182" s="19"/>
      <c r="K182" s="13"/>
      <c r="L182" s="13"/>
      <c r="M182" s="13"/>
      <c r="N182" s="13"/>
      <c r="O182" s="13"/>
    </row>
    <row r="183" spans="1:15" ht="12.75">
      <c r="A183" s="76" t="s">
        <v>105</v>
      </c>
      <c r="D183" s="22">
        <f>D182-(D181-D177)</f>
        <v>0</v>
      </c>
      <c r="E183" s="86"/>
      <c r="H183" s="19"/>
      <c r="K183" s="13"/>
      <c r="L183" s="13"/>
      <c r="M183" s="13"/>
      <c r="N183" s="13"/>
      <c r="O183" s="13"/>
    </row>
    <row r="184" spans="1:15" ht="12.75">
      <c r="A184" s="76" t="s">
        <v>106</v>
      </c>
      <c r="B184" s="134"/>
      <c r="D184" s="15">
        <f>(B45*(1+B52/100)+C45*(1+C52/100)+(D45*(1+D52/100)+(E45*(1+E52/100)+(F45*(1+F52/100)+G45*(1+G52/100)))))/2+F121</f>
        <v>0</v>
      </c>
      <c r="E184" s="73"/>
      <c r="H184" s="19"/>
      <c r="K184" s="13"/>
      <c r="L184" s="13"/>
      <c r="M184" s="13"/>
      <c r="N184" s="13"/>
      <c r="O184" s="13"/>
    </row>
    <row r="185" spans="1:15" ht="12.75">
      <c r="A185" s="135" t="s">
        <v>107</v>
      </c>
      <c r="B185" s="133"/>
      <c r="C185" s="132"/>
      <c r="D185" s="38">
        <f>IF(D183=0,0,IF(D184=0,0,D183/D184*100))</f>
        <v>0</v>
      </c>
      <c r="E185" s="73"/>
      <c r="H185" s="19"/>
      <c r="K185" s="13"/>
      <c r="L185" s="13"/>
      <c r="M185" s="13"/>
      <c r="N185" s="13"/>
      <c r="O185" s="13"/>
    </row>
    <row r="186" spans="1:15" ht="12.75">
      <c r="A186" s="74" t="s">
        <v>108</v>
      </c>
      <c r="B186" s="127"/>
      <c r="C186" s="132"/>
      <c r="D186" s="38" t="s">
        <v>109</v>
      </c>
      <c r="E186" s="73"/>
      <c r="H186" s="19"/>
      <c r="K186" s="13"/>
      <c r="L186" s="13"/>
      <c r="M186" s="13"/>
      <c r="N186" s="13"/>
      <c r="O186" s="13"/>
    </row>
    <row r="187" spans="1:15" ht="12.75">
      <c r="A187" s="74" t="s">
        <v>110</v>
      </c>
      <c r="B187" s="127"/>
      <c r="D187" s="16">
        <f>IF(D181=0,0,D181/D175)</f>
        <v>0</v>
      </c>
      <c r="E187" s="73"/>
      <c r="H187" s="19"/>
      <c r="K187" s="13"/>
      <c r="L187" s="13"/>
      <c r="M187" s="13"/>
      <c r="N187" s="13"/>
      <c r="O187" s="13"/>
    </row>
    <row r="188" spans="1:15" ht="12.75">
      <c r="A188" s="76" t="s">
        <v>111</v>
      </c>
      <c r="B188" s="134"/>
      <c r="D188" s="17">
        <f>IF(D182=0,0,D182/D175)</f>
        <v>0</v>
      </c>
      <c r="E188" s="88"/>
      <c r="H188" s="19"/>
      <c r="K188" s="13"/>
      <c r="L188" s="13"/>
      <c r="M188" s="13"/>
      <c r="N188" s="13"/>
      <c r="O188" s="13"/>
    </row>
    <row r="189" spans="1:13" ht="12.75">
      <c r="A189" s="76" t="s">
        <v>112</v>
      </c>
      <c r="B189" s="134"/>
      <c r="D189" s="17">
        <f>IF(D180=0,0,D180/D175)</f>
        <v>0</v>
      </c>
      <c r="E189" s="88"/>
      <c r="M189" s="19"/>
    </row>
    <row r="190" spans="1:13" ht="12.75">
      <c r="A190" s="136" t="s">
        <v>113</v>
      </c>
      <c r="B190" s="131"/>
      <c r="C190" s="132"/>
      <c r="D190" s="39">
        <f>IF(D179=0,0,D179/(D188-D189))</f>
        <v>0</v>
      </c>
      <c r="E190" s="73"/>
      <c r="M190" s="19"/>
    </row>
    <row r="191" spans="1:13" ht="12.75">
      <c r="A191" s="127"/>
      <c r="B191" s="133"/>
      <c r="C191" s="16"/>
      <c r="D191" s="20"/>
      <c r="E191" s="17"/>
      <c r="M191" s="19"/>
    </row>
    <row r="192" ht="12.75">
      <c r="M192" s="19"/>
    </row>
    <row r="193" ht="12.75">
      <c r="M193" s="19"/>
    </row>
    <row r="194" ht="12.75">
      <c r="M194" s="19"/>
    </row>
    <row r="195" ht="12.75">
      <c r="M195" s="19"/>
    </row>
    <row r="196" ht="12.75">
      <c r="M196" s="19"/>
    </row>
    <row r="197" ht="12.75">
      <c r="M197" s="19"/>
    </row>
    <row r="198" ht="12.75">
      <c r="M198" s="19"/>
    </row>
    <row r="199" ht="12.75">
      <c r="M199" s="19"/>
    </row>
    <row r="200" ht="12.75">
      <c r="M200" s="19"/>
    </row>
    <row r="201" ht="12.75">
      <c r="M201" s="19"/>
    </row>
    <row r="202" ht="12.75">
      <c r="M202" s="19"/>
    </row>
    <row r="203" ht="12.75">
      <c r="M203" s="19"/>
    </row>
    <row r="204" ht="12.75">
      <c r="M204" s="19"/>
    </row>
    <row r="205" ht="12.75">
      <c r="M205" s="19"/>
    </row>
    <row r="206" ht="12.75">
      <c r="M206" s="19"/>
    </row>
    <row r="207" ht="12.75">
      <c r="M207" s="19"/>
    </row>
    <row r="208" ht="12.75">
      <c r="M208" s="19"/>
    </row>
    <row r="209" ht="12.75">
      <c r="M209" s="19"/>
    </row>
    <row r="210" ht="12.75">
      <c r="M210" s="19"/>
    </row>
    <row r="211" ht="12.75">
      <c r="M211" s="19"/>
    </row>
    <row r="212" ht="12.75">
      <c r="M212" s="19"/>
    </row>
    <row r="213" ht="12.75">
      <c r="M213" s="19"/>
    </row>
    <row r="214" ht="12.75">
      <c r="M214" s="19"/>
    </row>
    <row r="215" ht="12.75">
      <c r="M215" s="19"/>
    </row>
    <row r="216" ht="12.75">
      <c r="M216" s="19"/>
    </row>
    <row r="217" ht="12.75">
      <c r="M217" s="19"/>
    </row>
    <row r="218" ht="12.75">
      <c r="M218" s="19"/>
    </row>
    <row r="219" ht="12.75">
      <c r="M219" s="19"/>
    </row>
    <row r="220" ht="12.75">
      <c r="M220" s="19"/>
    </row>
    <row r="221" ht="12.75">
      <c r="M221" s="19"/>
    </row>
    <row r="222" ht="12.75">
      <c r="M222" s="19"/>
    </row>
    <row r="223" ht="12.75">
      <c r="M223" s="19"/>
    </row>
    <row r="224" ht="12.75">
      <c r="M224" s="19"/>
    </row>
    <row r="225" ht="12.75">
      <c r="M225" s="19"/>
    </row>
    <row r="226" ht="12.75">
      <c r="M226" s="19"/>
    </row>
    <row r="227" ht="12.75">
      <c r="M227" s="19"/>
    </row>
    <row r="228" ht="12.75">
      <c r="M228" s="19"/>
    </row>
    <row r="229" ht="12.75">
      <c r="M229" s="19"/>
    </row>
    <row r="230" ht="12.75">
      <c r="M230" s="19"/>
    </row>
    <row r="231" ht="12.75">
      <c r="M231" s="19"/>
    </row>
    <row r="232" ht="12.75">
      <c r="M232" s="19"/>
    </row>
    <row r="233" ht="12.75">
      <c r="M233" s="19"/>
    </row>
    <row r="234" ht="12.75">
      <c r="M234" s="19"/>
    </row>
    <row r="235" ht="12.75">
      <c r="M235" s="19"/>
    </row>
    <row r="236" ht="12.75">
      <c r="M236" s="19"/>
    </row>
    <row r="237" ht="12.75">
      <c r="M237" s="19"/>
    </row>
    <row r="238" ht="12.75">
      <c r="M238" s="19"/>
    </row>
    <row r="239" ht="12.75">
      <c r="M239" s="19"/>
    </row>
  </sheetData>
  <sheetProtection password="CF3C" sheet="1" objects="1" scenarios="1"/>
  <mergeCells count="1">
    <mergeCell ref="B129:J129"/>
  </mergeCells>
  <printOptions horizontalCentered="1" verticalCentered="1"/>
  <pageMargins left="0.3937007874015748" right="0.3937007874015748" top="0.984251968503937" bottom="0.6692913385826772" header="0.68" footer="0.5118110236220472"/>
  <pageSetup fitToHeight="1" fitToWidth="1" horizontalDpi="240" verticalDpi="240" orientation="landscape" paperSize="9" r:id="rId2"/>
  <headerFooter alignWithMargins="0">
    <oddHeader>&amp;C&amp;"Times New Roman,Cursiva"Cátedra de Administración Rural- Facultad de Ciencias Agrarias</oddHeader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Facultad de Ciencias Agrarias - UNL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MAQUINARIAS 2007 - ANALISIS DE LA EMPRESA MAQUINARIAS</dc:title>
  <dc:subject/>
  <dc:creator>Cursack, A.; Travadelo, M.; Castignani, M.I; Suero, M.</dc:creator>
  <cp:keywords/>
  <dc:description/>
  <cp:lastModifiedBy>María Isabel Castignani</cp:lastModifiedBy>
  <cp:lastPrinted>2001-10-11T14:21:47Z</cp:lastPrinted>
  <dcterms:created xsi:type="dcterms:W3CDTF">2000-03-13T15:06:04Z</dcterms:created>
  <dcterms:modified xsi:type="dcterms:W3CDTF">2008-11-10T18:03:36Z</dcterms:modified>
  <cp:category/>
  <cp:version/>
  <cp:contentType/>
  <cp:contentStatus/>
</cp:coreProperties>
</file>